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i\Documents\CÉGEK\PGA\BESZÁMOLÓK\2019.év\"/>
    </mc:Choice>
  </mc:AlternateContent>
  <xr:revisionPtr revIDLastSave="0" documentId="13_ncr:1_{C66D5D2B-D3B1-452B-954D-17E68FB93415}" xr6:coauthVersionLast="45" xr6:coauthVersionMax="45" xr10:uidLastSave="{00000000-0000-0000-0000-000000000000}"/>
  <bookViews>
    <workbookView xWindow="-120" yWindow="-120" windowWidth="29040" windowHeight="15840" xr2:uid="{42DBD967-2824-45D6-BA7C-DACD5F120A00}"/>
  </bookViews>
  <sheets>
    <sheet name="Eredménykimutatás" sheetId="2" r:id="rId1"/>
    <sheet name="Mérleg-Forrás" sheetId="3" r:id="rId2"/>
    <sheet name="Mérleg-Eszköz" sheetId="4" r:id="rId3"/>
    <sheet name="Eszköz Forrás megoszlás 3.1" sheetId="5" r:id="rId4"/>
    <sheet name="Tárgyieszköz tábla 3.2.2" sheetId="6" r:id="rId5"/>
    <sheet name="Követelés alakulások 3.3.1" sheetId="7" r:id="rId6"/>
    <sheet name="Értékpapír változás 3.3.2" sheetId="8" r:id="rId7"/>
    <sheet name="Aktív id. vált. 3.4" sheetId="9" r:id="rId8"/>
    <sheet name="Forrás megoszlás 4" sheetId="10" r:id="rId9"/>
    <sheet name="Saját tőke megoszlása 4.1" sheetId="11" r:id="rId10"/>
    <sheet name="Rövid köt. vált. 4.2" sheetId="12" r:id="rId11"/>
    <sheet name="Passzív időbeli 4.3" sheetId="13" r:id="rId12"/>
    <sheet name="Bevétel alakulása 5.1" sheetId="14" r:id="rId13"/>
    <sheet name="Ráfordítás alakulása 5.2" sheetId="15" r:id="rId14"/>
    <sheet name="Cashflow 6" sheetId="17" state="hidden" r:id="rId15"/>
    <sheet name="Működési költ. 5.3" sheetId="16" r:id="rId16"/>
    <sheet name="Új Cashflow" sheetId="19" r:id="rId17"/>
    <sheet name="Költségterv" sheetId="18" r:id="rId18"/>
  </sheets>
  <externalReferences>
    <externalReference r:id="rId19"/>
    <externalReference r:id="rId20"/>
    <externalReference r:id="rId21"/>
    <externalReference r:id="rId2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4" l="1"/>
  <c r="B26" i="3"/>
  <c r="C24" i="19" l="1"/>
  <c r="C15" i="19"/>
  <c r="C12" i="19"/>
  <c r="C6" i="19"/>
  <c r="C5" i="19"/>
  <c r="C2" i="19"/>
  <c r="D32" i="17" l="1"/>
  <c r="D13" i="17" l="1"/>
  <c r="D2" i="17" l="1"/>
  <c r="D14" i="6" l="1"/>
  <c r="D13" i="6"/>
  <c r="D14" i="17" l="1"/>
  <c r="D16" i="17" l="1"/>
  <c r="D10" i="17"/>
  <c r="C16" i="17"/>
  <c r="D4" i="17"/>
  <c r="C4" i="17"/>
  <c r="D3" i="17"/>
  <c r="C3" i="17"/>
  <c r="B5" i="16"/>
  <c r="C10" i="15"/>
  <c r="B10" i="15"/>
  <c r="B6" i="10"/>
  <c r="B2" i="10"/>
  <c r="B3" i="10"/>
  <c r="B4" i="7"/>
  <c r="C2" i="5"/>
  <c r="E10" i="3" l="1"/>
  <c r="E12" i="3"/>
  <c r="C26" i="2"/>
  <c r="C29" i="2" s="1"/>
  <c r="C7" i="18" l="1"/>
  <c r="B7" i="18"/>
  <c r="D5" i="17"/>
  <c r="D6" i="17"/>
  <c r="D7" i="17"/>
  <c r="D11" i="17"/>
  <c r="D15" i="17"/>
  <c r="D18" i="17"/>
  <c r="D19" i="17"/>
  <c r="D21" i="17"/>
  <c r="D22" i="17"/>
  <c r="D24" i="17"/>
  <c r="D25" i="17"/>
  <c r="D26" i="17"/>
  <c r="D27" i="17"/>
  <c r="D28" i="17"/>
  <c r="D29" i="17"/>
  <c r="D30" i="17"/>
  <c r="D31" i="17"/>
  <c r="C5" i="17"/>
  <c r="C6" i="17"/>
  <c r="C7" i="17"/>
  <c r="C11" i="17"/>
  <c r="C14" i="17"/>
  <c r="C15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7" i="15"/>
  <c r="B7" i="15"/>
  <c r="C2" i="13"/>
  <c r="B2" i="13"/>
  <c r="B2" i="12"/>
  <c r="C3" i="13"/>
  <c r="B3" i="13"/>
  <c r="C8" i="3"/>
  <c r="C9" i="15"/>
  <c r="C4" i="16"/>
  <c r="C3" i="16"/>
  <c r="B6" i="14"/>
  <c r="C2" i="16"/>
  <c r="B9" i="15"/>
  <c r="B4" i="16"/>
  <c r="B3" i="16"/>
  <c r="B2" i="16"/>
  <c r="D3" i="16" l="1"/>
  <c r="D4" i="16"/>
  <c r="D2" i="16"/>
  <c r="C5" i="16"/>
  <c r="D3" i="13"/>
  <c r="C6" i="14"/>
  <c r="C4" i="13"/>
  <c r="B4" i="13"/>
  <c r="D3" i="12"/>
  <c r="D2" i="12"/>
  <c r="C7" i="12"/>
  <c r="C5" i="11"/>
  <c r="C6" i="11"/>
  <c r="C3" i="11"/>
  <c r="B6" i="11"/>
  <c r="B5" i="11"/>
  <c r="B4" i="11"/>
  <c r="B3" i="11"/>
  <c r="D3" i="10"/>
  <c r="B7" i="7"/>
  <c r="C4" i="7"/>
  <c r="C7" i="7" s="1"/>
  <c r="C13" i="6"/>
  <c r="E13" i="6"/>
  <c r="F13" i="6"/>
  <c r="C14" i="6"/>
  <c r="E14" i="6"/>
  <c r="F14" i="6"/>
  <c r="C15" i="6"/>
  <c r="E15" i="6"/>
  <c r="F15" i="6"/>
  <c r="C6" i="6"/>
  <c r="E6" i="6"/>
  <c r="F6" i="6"/>
  <c r="G10" i="6"/>
  <c r="B9" i="6"/>
  <c r="D15" i="6"/>
  <c r="B15" i="6"/>
  <c r="B4" i="6"/>
  <c r="G4" i="6" s="1"/>
  <c r="B13" i="6"/>
  <c r="F11" i="6"/>
  <c r="E11" i="6"/>
  <c r="C11" i="6"/>
  <c r="E16" i="6" l="1"/>
  <c r="D5" i="16"/>
  <c r="G8" i="6"/>
  <c r="B7" i="11"/>
  <c r="D11" i="6"/>
  <c r="D4" i="13"/>
  <c r="D6" i="11"/>
  <c r="B7" i="12"/>
  <c r="D7" i="12" s="1"/>
  <c r="G15" i="6"/>
  <c r="G13" i="6"/>
  <c r="G9" i="6"/>
  <c r="B14" i="6"/>
  <c r="B16" i="6" s="1"/>
  <c r="B6" i="6"/>
  <c r="C16" i="6"/>
  <c r="G3" i="6"/>
  <c r="B11" i="6"/>
  <c r="G5" i="6"/>
  <c r="D6" i="6"/>
  <c r="F16" i="6"/>
  <c r="B1" i="4"/>
  <c r="A1" i="3"/>
  <c r="G11" i="6" l="1"/>
  <c r="G14" i="6"/>
  <c r="G6" i="6"/>
  <c r="D16" i="6"/>
  <c r="G16" i="6" s="1"/>
  <c r="D8" i="3"/>
  <c r="C21" i="3"/>
  <c r="C14" i="3"/>
  <c r="E21" i="3"/>
  <c r="E16" i="3"/>
  <c r="E14" i="3" s="1"/>
  <c r="C42" i="4"/>
  <c r="C13" i="4"/>
  <c r="E13" i="4"/>
  <c r="C38" i="2"/>
  <c r="B8" i="15"/>
  <c r="B12" i="15" s="1"/>
  <c r="E42" i="4"/>
  <c r="D42" i="4"/>
  <c r="D39" i="4"/>
  <c r="C39" i="4"/>
  <c r="E36" i="4"/>
  <c r="E35" i="4" s="1"/>
  <c r="C2" i="8" s="1"/>
  <c r="C36" i="4"/>
  <c r="C35" i="4" s="1"/>
  <c r="B2" i="8" s="1"/>
  <c r="B5" i="8" s="1"/>
  <c r="D35" i="4"/>
  <c r="D22" i="4" s="1"/>
  <c r="E19" i="4"/>
  <c r="D19" i="4"/>
  <c r="C19" i="4"/>
  <c r="D13" i="4"/>
  <c r="E8" i="4"/>
  <c r="D8" i="4"/>
  <c r="D21" i="3"/>
  <c r="D25" i="3" s="1"/>
  <c r="D14" i="3"/>
  <c r="E38" i="2"/>
  <c r="D38" i="2"/>
  <c r="D33" i="2"/>
  <c r="D39" i="2" s="1"/>
  <c r="D26" i="2"/>
  <c r="E22" i="2"/>
  <c r="D22" i="2"/>
  <c r="C22" i="2"/>
  <c r="D13" i="2"/>
  <c r="E12" i="2"/>
  <c r="D12" i="2"/>
  <c r="C12" i="2"/>
  <c r="C5" i="8" l="1"/>
  <c r="E5" i="8" s="1"/>
  <c r="E2" i="8"/>
  <c r="D2" i="8"/>
  <c r="D5" i="8" s="1"/>
  <c r="C25" i="3"/>
  <c r="D8" i="5"/>
  <c r="D5" i="10"/>
  <c r="D4" i="10"/>
  <c r="D7" i="5"/>
  <c r="B5" i="10"/>
  <c r="C8" i="5"/>
  <c r="E8" i="5" s="1"/>
  <c r="C7" i="5"/>
  <c r="B4" i="10"/>
  <c r="C3" i="9"/>
  <c r="C6" i="9" s="1"/>
  <c r="D4" i="5"/>
  <c r="B3" i="9"/>
  <c r="B6" i="9" s="1"/>
  <c r="C4" i="5"/>
  <c r="D29" i="2"/>
  <c r="D40" i="2" s="1"/>
  <c r="E26" i="2"/>
  <c r="E39" i="4"/>
  <c r="E22" i="4" s="1"/>
  <c r="D3" i="5" s="1"/>
  <c r="C7" i="4"/>
  <c r="D7" i="4"/>
  <c r="C22" i="4"/>
  <c r="C3" i="5" s="1"/>
  <c r="E7" i="4"/>
  <c r="D2" i="5" s="1"/>
  <c r="C33" i="2"/>
  <c r="E33" i="2"/>
  <c r="E7" i="5" l="1"/>
  <c r="C8" i="15"/>
  <c r="C12" i="15" s="1"/>
  <c r="E29" i="2"/>
  <c r="E4" i="5"/>
  <c r="C39" i="2"/>
  <c r="B7" i="14"/>
  <c r="B9" i="14" s="1"/>
  <c r="E39" i="2"/>
  <c r="C7" i="14"/>
  <c r="E8" i="3"/>
  <c r="C4" i="11"/>
  <c r="C6" i="5"/>
  <c r="E3" i="5"/>
  <c r="E2" i="5"/>
  <c r="D5" i="5"/>
  <c r="F2" i="5" s="1"/>
  <c r="C45" i="4"/>
  <c r="E45" i="4"/>
  <c r="C40" i="2"/>
  <c r="E40" i="2" l="1"/>
  <c r="D7" i="14"/>
  <c r="C9" i="14"/>
  <c r="D9" i="14" s="1"/>
  <c r="D4" i="11"/>
  <c r="C7" i="11"/>
  <c r="D7" i="11" s="1"/>
  <c r="C2" i="10"/>
  <c r="E25" i="3"/>
  <c r="D2" i="10"/>
  <c r="D6" i="5"/>
  <c r="E5" i="5"/>
  <c r="F3" i="5"/>
  <c r="F4" i="5"/>
  <c r="C5" i="10" l="1"/>
  <c r="C4" i="10"/>
  <c r="C3" i="10"/>
  <c r="F6" i="5"/>
  <c r="E6" i="5"/>
  <c r="D9" i="5"/>
  <c r="D6" i="10"/>
  <c r="E2" i="10" s="1"/>
  <c r="F5" i="5"/>
  <c r="C6" i="10" l="1"/>
  <c r="E9" i="5"/>
  <c r="F7" i="5"/>
  <c r="F8" i="5"/>
  <c r="E3" i="10"/>
  <c r="E5" i="10"/>
  <c r="E4" i="10"/>
  <c r="E6" i="10" l="1"/>
  <c r="F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Andi</author>
    <author>user</author>
  </authors>
  <commentList>
    <comment ref="E24" authorId="0" shapeId="0" xr:uid="{771032C4-23C5-45A9-9E9D-D6F5254077BC}">
      <text>
        <r>
          <rPr>
            <b/>
            <sz val="9"/>
            <color indexed="81"/>
            <rFont val="Tahoma"/>
            <family val="2"/>
            <charset val="238"/>
          </rPr>
          <t>Andi:</t>
        </r>
        <r>
          <rPr>
            <sz val="9"/>
            <color indexed="81"/>
            <rFont val="Tahoma"/>
            <family val="2"/>
            <charset val="238"/>
          </rPr>
          <t xml:space="preserve">
kaució</t>
        </r>
      </text>
    </comment>
    <comment ref="E36" authorId="1" shapeId="0" xr:uid="{95D7685D-4407-47F2-8F74-63EC22A49714}">
      <text>
        <r>
          <rPr>
            <b/>
            <sz val="8"/>
            <color indexed="81"/>
            <rFont val="Tahoma"/>
            <family val="2"/>
            <charset val="238"/>
          </rPr>
          <t>user:</t>
        </r>
        <r>
          <rPr>
            <sz val="8"/>
            <color indexed="81"/>
            <rFont val="Tahoma"/>
            <family val="2"/>
            <charset val="238"/>
          </rPr>
          <t xml:space="preserve">
értékpapírállomány
könyvszerinti értéke</t>
        </r>
      </text>
    </comment>
    <comment ref="E43" authorId="1" shapeId="0" xr:uid="{261644DB-44B4-4635-9A09-1754D1356C6F}">
      <text>
        <r>
          <rPr>
            <b/>
            <sz val="8"/>
            <color indexed="81"/>
            <rFont val="Tahoma"/>
            <family val="2"/>
            <charset val="238"/>
          </rPr>
          <t>user:</t>
        </r>
        <r>
          <rPr>
            <sz val="8"/>
            <color indexed="81"/>
            <rFont val="Tahoma"/>
            <family val="2"/>
            <charset val="238"/>
          </rPr>
          <t xml:space="preserve">
 portfólió felhalmozott kamata</t>
        </r>
      </text>
    </comment>
  </commentList>
</comments>
</file>

<file path=xl/sharedStrings.xml><?xml version="1.0" encoding="utf-8"?>
<sst xmlns="http://schemas.openxmlformats.org/spreadsheetml/2006/main" count="447" uniqueCount="337">
  <si>
    <t>Ssz.</t>
  </si>
  <si>
    <t>Tétel megnevezése</t>
  </si>
  <si>
    <t>Előző év</t>
  </si>
  <si>
    <t>Előző év(ek) módosításai</t>
  </si>
  <si>
    <t>Tárgyév</t>
  </si>
  <si>
    <t>a</t>
  </si>
  <si>
    <t>b</t>
  </si>
  <si>
    <t>c</t>
  </si>
  <si>
    <t>d</t>
  </si>
  <si>
    <t>e</t>
  </si>
  <si>
    <t>01.</t>
  </si>
  <si>
    <t>01. Tagpénztárakkal szemben elszámolt díjbevételek</t>
  </si>
  <si>
    <t>02.</t>
  </si>
  <si>
    <t>03.</t>
  </si>
  <si>
    <t>02. Rendkívüli tagpénztári befizetések</t>
  </si>
  <si>
    <t>04.</t>
  </si>
  <si>
    <t>03. Pénztártagok jogi képviseletéért felszámított díjak</t>
  </si>
  <si>
    <t>05.</t>
  </si>
  <si>
    <t>I.   Garanciális bevételek (01+02+03)</t>
  </si>
  <si>
    <t>06.</t>
  </si>
  <si>
    <t>II.  Egyéb bevételek</t>
  </si>
  <si>
    <t>07.</t>
  </si>
  <si>
    <t xml:space="preserve">      Ebből: visszaírt értékvesztés</t>
  </si>
  <si>
    <t>08.</t>
  </si>
  <si>
    <t>09.</t>
  </si>
  <si>
    <t>10.</t>
  </si>
  <si>
    <t>06. A Pénztártag egyéni sz.egyenl.a hozamgar.tőke.össz.tört.kieg.m.ráf</t>
  </si>
  <si>
    <t>11.</t>
  </si>
  <si>
    <t>07. Szolgáltatási tartalék kiegészítésével kapcsolatos ráfordítások</t>
  </si>
  <si>
    <t>12.</t>
  </si>
  <si>
    <t>08. Egyéb garanciális ráfordítás</t>
  </si>
  <si>
    <t>13.</t>
  </si>
  <si>
    <t>Ebből:-Alapra átszállt követelések behajtásával kapcsolatos ráfordítások</t>
  </si>
  <si>
    <t>14.</t>
  </si>
  <si>
    <t xml:space="preserve">          - társ.bizt.ny.rendsz.átlépő tagot a gar.kif.ford.pénz.megill.össz.m. ráford.      </t>
  </si>
  <si>
    <t>15.</t>
  </si>
  <si>
    <t>16.</t>
  </si>
  <si>
    <t>17.</t>
  </si>
  <si>
    <t>18.</t>
  </si>
  <si>
    <t>19.</t>
  </si>
  <si>
    <t>20.</t>
  </si>
  <si>
    <t>V.  Egyéb ráfordítások</t>
  </si>
  <si>
    <t>21.</t>
  </si>
  <si>
    <t xml:space="preserve">       Ebből: értékvesztés 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</si>
  <si>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</si>
  <si>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</si>
  <si>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</si>
  <si>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</si>
  <si>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</si>
  <si>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</si>
  <si>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</si>
  <si>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</si>
  <si>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</si>
  <si>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</si>
  <si>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</si>
  <si>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B.    Pénzügyi műveletek eredménye( VI-VII)</t>
  </si>
  <si>
    <t>33.</t>
  </si>
  <si>
    <t xml:space="preserve">      Ebből: garanciadíj bevétel</t>
  </si>
  <si>
    <t>04. Befagyott követelések kifizetés.kapcs.ráfordítások</t>
  </si>
  <si>
    <t>05. Pénztártagok jogi képviseletével összefüggő ráford.</t>
  </si>
  <si>
    <t>III. Garanciális ráfordítások(04+05+06+07+08)</t>
  </si>
  <si>
    <t>09. Anyagjellegű ráfordítások</t>
  </si>
  <si>
    <t>10. Személyi jellegű ráfordítások</t>
  </si>
  <si>
    <t>11. Értékcsökkenési leírás</t>
  </si>
  <si>
    <t>A. Szokásos tevékenység eredménye(I+II-III-IV-V)</t>
  </si>
  <si>
    <t>12. Befektetett pénzügyi eszközök kamatai, árf.nyer.</t>
  </si>
  <si>
    <t>13. Egyéb kapott (járó) kamatok és kamatjellegű bevételek</t>
  </si>
  <si>
    <t>14. Pénzügyi műveletek egyéb bevételei</t>
  </si>
  <si>
    <t xml:space="preserve">15. Befektetett pénzügyi eszközök ráford.és árf.veszt.  </t>
  </si>
  <si>
    <t>16. Fizetendő kamatok és kamatjellegű ráfordítások</t>
  </si>
  <si>
    <t>17. Értékpapírok, bankbetétek értékvesztése</t>
  </si>
  <si>
    <t>18. Pénzügyi műveletek egyéb ráfordításai</t>
  </si>
  <si>
    <t>D.    Tárgyévi eredmény (+-A+-B)</t>
  </si>
  <si>
    <t xml:space="preserve">FORRÁSOK (PASSZÍVÁK) </t>
  </si>
  <si>
    <t>40.</t>
  </si>
  <si>
    <t>D) SAJÁT TŐKE</t>
  </si>
  <si>
    <t>41.</t>
  </si>
  <si>
    <t>I.    JEGYZETT TŐKE</t>
  </si>
  <si>
    <t>42.</t>
  </si>
  <si>
    <t>II.  TARTALÉKTŐKE</t>
  </si>
  <si>
    <t>43.</t>
  </si>
  <si>
    <t>III. ÉRTÉKELÉSI TARTALÉK</t>
  </si>
  <si>
    <t>44.</t>
  </si>
  <si>
    <t>IV. TÁRGYÉVI EREDMÉNY</t>
  </si>
  <si>
    <t>45.</t>
  </si>
  <si>
    <t>E) CÉLTARTALÉKOK</t>
  </si>
  <si>
    <t>46.</t>
  </si>
  <si>
    <t>F) KÖTELEZETTSÉGEK</t>
  </si>
  <si>
    <t>47.</t>
  </si>
  <si>
    <t>I.  HOSSZÚ LEJÁRATÚ KÖTELEZETTSÉGEK</t>
  </si>
  <si>
    <t>48.</t>
  </si>
  <si>
    <t>II. RÖVID LEJÁRATÚ KÖTELEZETTSÉGEK</t>
  </si>
  <si>
    <t>49.</t>
  </si>
  <si>
    <t>1. Tagpénztárakkal szembeni kötelezettségek</t>
  </si>
  <si>
    <t>50.</t>
  </si>
  <si>
    <t>2. Rövid lejáratú hitelek, kölcsönök</t>
  </si>
  <si>
    <t>51.</t>
  </si>
  <si>
    <t>3. Állammal szembeni kötelezettségek</t>
  </si>
  <si>
    <t>52.</t>
  </si>
  <si>
    <t>4. Egyéb rövid lejáratú kötelezettségek</t>
  </si>
  <si>
    <t>53.</t>
  </si>
  <si>
    <t>G) PASSZÍV IDŐBELI ELHATÁROLÁSOK</t>
  </si>
  <si>
    <t>54.</t>
  </si>
  <si>
    <t>1. Bevételek passzív időbeli elhatárolása</t>
  </si>
  <si>
    <t>55.</t>
  </si>
  <si>
    <t>2. Költségek, ráfordítások passzív időbeli elhatárolása</t>
  </si>
  <si>
    <t>56.</t>
  </si>
  <si>
    <t>3. Halasztott bevételek</t>
  </si>
  <si>
    <t>57.</t>
  </si>
  <si>
    <t>FORRÁSOK ÖSSZESEN</t>
  </si>
  <si>
    <t xml:space="preserve">ESZKÖZÖK (AKTÍVÁK) </t>
  </si>
  <si>
    <t>A) BEFEKTETETT ESZKÖZÖK</t>
  </si>
  <si>
    <t>I. IMMATERIÁLIS JAVAK</t>
  </si>
  <si>
    <t>1. Vagyoni értékű jogok</t>
  </si>
  <si>
    <t>2. Szellemi termékek</t>
  </si>
  <si>
    <t>3. Immateriális javakra adott előleg</t>
  </si>
  <si>
    <t>4. Immateriális javak értékhelyesbítése</t>
  </si>
  <si>
    <t>II. TÁRGYI ESZKÖZÖK</t>
  </si>
  <si>
    <t>1. Ingatlanok és kapcsolódó vagyoni értékű jogok</t>
  </si>
  <si>
    <t>2 .Gépek, berendezések, felszerelések, járművek</t>
  </si>
  <si>
    <t>3. Beruházások, felújítások</t>
  </si>
  <si>
    <t>4. Beruházásokra adott előlegek</t>
  </si>
  <si>
    <t>5. Tárgyi eszközök értékhelyesbítése</t>
  </si>
  <si>
    <t>III. BEFEKTETETT PÉNZÜGYI ESZKÖZÖK</t>
  </si>
  <si>
    <t>1. Egyéb tartósan adott kölcsönök</t>
  </si>
  <si>
    <t>2. Tartós hitelviszonyt megtestesítő értékpapír</t>
  </si>
  <si>
    <t>B) FORGÓESZKÖZÖK</t>
  </si>
  <si>
    <t>I. KÉSZLETEK</t>
  </si>
  <si>
    <t>II. KÖVETELÉSEK</t>
  </si>
  <si>
    <t>1. Tagpénztárakkal szembeni követelések</t>
  </si>
  <si>
    <t xml:space="preserve">    a) garancia díj követelések</t>
  </si>
  <si>
    <t xml:space="preserve">    b) tagpénztárak rendkívüli befizetésére szóló követelések</t>
  </si>
  <si>
    <t xml:space="preserve">    c) Alapra átszállt befagyott követelések</t>
  </si>
  <si>
    <t xml:space="preserve">    e) szolgáltatási tartalék kiegészítéséből eredő követelések</t>
  </si>
  <si>
    <t xml:space="preserve">    f)  felszámolás alatt álló pénztár járadékos tagja részére folyósított járadék miatti követelések </t>
  </si>
  <si>
    <t xml:space="preserve">   g) tagpénztárakkal szembeni egyéb követelések</t>
  </si>
  <si>
    <t>2. Pénztártagokkal, kedvezményezettekkel szembeni követelés</t>
  </si>
  <si>
    <t>3. Követelések áruszállításból és szolgáltatásból (vevők)</t>
  </si>
  <si>
    <t>4. Egyéb követelések</t>
  </si>
  <si>
    <t>III. ÉRTÉKPAPÍROK</t>
  </si>
  <si>
    <t>1. Forgatási célú hitelviszonyt megtestesítő értékpapírok</t>
  </si>
  <si>
    <t xml:space="preserve">    a) államkötvény</t>
  </si>
  <si>
    <t xml:space="preserve">    b) kincstárjegy</t>
  </si>
  <si>
    <t>IV. PÉNZESZKÖZÖK</t>
  </si>
  <si>
    <t>1. Pénztár, csekkek</t>
  </si>
  <si>
    <t>2. Bankbetétek</t>
  </si>
  <si>
    <t>C) AKTÍV IDŐBELI ELHATÁROLÁSOK</t>
  </si>
  <si>
    <t>1. Bevételek aktív időbeli elhatárolása</t>
  </si>
  <si>
    <t>2. Költségek, ráfordítások aktív időbeli elhatárolása</t>
  </si>
  <si>
    <t>ESZKÖZÖK ÖSSZESEN</t>
  </si>
  <si>
    <t>Pénztárak Garancia Alapja</t>
  </si>
  <si>
    <t>ezer Ft-ban</t>
  </si>
  <si>
    <t xml:space="preserve"> I. M É R L E G - E S Z K Ö Z</t>
  </si>
  <si>
    <t xml:space="preserve"> I. M É R L E G - F O R R Á S O K</t>
  </si>
  <si>
    <t xml:space="preserve"> II. E R E D M É N Y K I M U T A T Á S</t>
  </si>
  <si>
    <t>Mérleg hiv.</t>
  </si>
  <si>
    <t>Megnevezés</t>
  </si>
  <si>
    <t>A.</t>
  </si>
  <si>
    <t>Befektetett eszközök</t>
  </si>
  <si>
    <t>B.</t>
  </si>
  <si>
    <t>Forgóeszközök</t>
  </si>
  <si>
    <t>C.</t>
  </si>
  <si>
    <t>Aktív időbeli elhatárolások</t>
  </si>
  <si>
    <t>D.</t>
  </si>
  <si>
    <t>Saját tőke</t>
  </si>
  <si>
    <t>F.</t>
  </si>
  <si>
    <t>Kötelezettségek</t>
  </si>
  <si>
    <t>G.</t>
  </si>
  <si>
    <t>Passzív időbeli elhatárolások</t>
  </si>
  <si>
    <t xml:space="preserve">Megoszlás %   2018.12.31.                </t>
  </si>
  <si>
    <t>Változás % (előző év=100%)</t>
  </si>
  <si>
    <t>Bruttó érték</t>
  </si>
  <si>
    <t>Immateriális javak</t>
  </si>
  <si>
    <t>Ingatlanok</t>
  </si>
  <si>
    <t>Gépek, berendezések, felszerelések</t>
  </si>
  <si>
    <t>Beruházás</t>
  </si>
  <si>
    <t>Kis értékű eszközök</t>
  </si>
  <si>
    <t>Összesen</t>
  </si>
  <si>
    <t>Nyitó</t>
  </si>
  <si>
    <t>Növekedés</t>
  </si>
  <si>
    <t>Csökkenés</t>
  </si>
  <si>
    <t>Záró</t>
  </si>
  <si>
    <t>Nettó érték</t>
  </si>
  <si>
    <t>Elszámolás nyugdíjpénztárakkal</t>
  </si>
  <si>
    <t>Elszámolás munkavállalókkal</t>
  </si>
  <si>
    <t>Tartósan adott kölcsönből átsorolás</t>
  </si>
  <si>
    <t>Szállítói jóváírás</t>
  </si>
  <si>
    <t>Bérleti díj kaució</t>
  </si>
  <si>
    <t>Változás Ft</t>
  </si>
  <si>
    <t>Értékpapírok</t>
  </si>
  <si>
    <t>Értékpapír értékvesztés</t>
  </si>
  <si>
    <t>Értékvesztés visszaírás</t>
  </si>
  <si>
    <t>Változás (előző év=100%)</t>
  </si>
  <si>
    <t>Állampapírok árfolyamnyereségének időarányos része</t>
  </si>
  <si>
    <t>Állampapírok felhalmozott kamatának időarányos része</t>
  </si>
  <si>
    <t xml:space="preserve">Tárgyévet illető nem realizált bevételek </t>
  </si>
  <si>
    <t>Tárgyévet követő évet terhelő költségek és ráfordítások</t>
  </si>
  <si>
    <t>Megoszlás%</t>
  </si>
  <si>
    <t>Céltartalék</t>
  </si>
  <si>
    <t>Források összesen</t>
  </si>
  <si>
    <t>Saját tőke összetevői</t>
  </si>
  <si>
    <t>Változás%</t>
  </si>
  <si>
    <t>Jegyzett tőke</t>
  </si>
  <si>
    <t>Tartalék tőke</t>
  </si>
  <si>
    <t>Értékelési tartalék</t>
  </si>
  <si>
    <t>Mérleg szerinti eredmény</t>
  </si>
  <si>
    <t>(előző év=100%)</t>
  </si>
  <si>
    <t>Belföldi szolgáltatók</t>
  </si>
  <si>
    <t>Adók, közterhek</t>
  </si>
  <si>
    <t>A köv. évben rendezendő tagpénztári kötelezettség</t>
  </si>
  <si>
    <t>Garanciadíj visszafizetési kötelezettség</t>
  </si>
  <si>
    <t>Értékpapírokkal kapcsolatos kötelezettség</t>
  </si>
  <si>
    <r>
      <t xml:space="preserve"> 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Változás (előző év=100%)</t>
    </r>
  </si>
  <si>
    <t>Befolyt elszámolt bevételek</t>
  </si>
  <si>
    <t>Költségek elhatárolt összege</t>
  </si>
  <si>
    <t>Tagpénztárakkal szemben elszámolt díjbevételek</t>
  </si>
  <si>
    <t>Rendkívüli tagpénztári befizetések</t>
  </si>
  <si>
    <t>Pénztártagok jogi képviseletéért felszámított díjak</t>
  </si>
  <si>
    <t>Garanciális bevételek (1+2+3)</t>
  </si>
  <si>
    <t>Egyéb bevételek</t>
  </si>
  <si>
    <t>Pénzügyi műveletek bevételei</t>
  </si>
  <si>
    <t>Rendkívüli bevételek</t>
  </si>
  <si>
    <t>Befagyott követelések kifizetésével kapcsolatos ráfordítások</t>
  </si>
  <si>
    <t>Szolgáltatási tartalék kiegészítésével kapcsolatos ráfordítások</t>
  </si>
  <si>
    <t>Alapra átszállt követelések behajtásával kapcsolatos ráfordítások</t>
  </si>
  <si>
    <t>Egyéb garanciális ráfordítás</t>
  </si>
  <si>
    <t>Garanciális ráfordítások összesen</t>
  </si>
  <si>
    <t>Működéssel kapcsolatos ráfordítások</t>
  </si>
  <si>
    <t>Egyéb ráfordítások</t>
  </si>
  <si>
    <t>Pénzügyi műveletek ráfordításai</t>
  </si>
  <si>
    <t>Rendkívüli ráfordítások</t>
  </si>
  <si>
    <t>Ráfordítás összesen</t>
  </si>
  <si>
    <t>Anyagjellegű ráfordítások</t>
  </si>
  <si>
    <t>Személyi jellegű ráfordítások</t>
  </si>
  <si>
    <t>Értékcsökkenési leírás</t>
  </si>
  <si>
    <t xml:space="preserve">Működéssel kapcsolatos ráfordítások </t>
  </si>
  <si>
    <t>I.</t>
  </si>
  <si>
    <t>SZOKÁSOS TEVÉKENYSÉGBŐL SZÁRMAZÓ PÉNZESZKÖZ-VÁLTOZÁS (működési cash-flow 1-13. sorok)</t>
  </si>
  <si>
    <t>1.</t>
  </si>
  <si>
    <t>Adózás előtti eredmény +/-</t>
  </si>
  <si>
    <t>2.</t>
  </si>
  <si>
    <t>Elszámolt amortizáció +</t>
  </si>
  <si>
    <t>3.</t>
  </si>
  <si>
    <t>Elszámolt értékvesztés és visszaírás +/-</t>
  </si>
  <si>
    <t>4.</t>
  </si>
  <si>
    <t>Céltartalék képzés és felhasználás különbözete +/-</t>
  </si>
  <si>
    <t>5.</t>
  </si>
  <si>
    <t>Befektetett eszközök értékesítésének eredménye +/-</t>
  </si>
  <si>
    <t>6.</t>
  </si>
  <si>
    <t>Szállítói kötelezettség változása +/-</t>
  </si>
  <si>
    <t>7.</t>
  </si>
  <si>
    <t>Egyéb rövid lejáratú kötelezettségek változása +/-</t>
  </si>
  <si>
    <t>8.</t>
  </si>
  <si>
    <t>Passzív időbeli elhatárolások változása +/-</t>
  </si>
  <si>
    <t>9.</t>
  </si>
  <si>
    <t>Vevőkövetelés változása +/-</t>
  </si>
  <si>
    <t>Forgóeszközök (vevőkövetelés és pénzeszk. nélkül) változása +/-</t>
  </si>
  <si>
    <t>Aktív időbeli elhatárolások változása +/-</t>
  </si>
  <si>
    <t>Fizetett, fizetendő adó (nyereség után) -</t>
  </si>
  <si>
    <t>Fizetett, fizetendő osztalék, részesedés -</t>
  </si>
  <si>
    <t>II.</t>
  </si>
  <si>
    <t>BEFEKTETÉSI TEVÉKENYSÉGBŐL SZÁRMAZÓ PÉNZESZKÖZ-VÁLTOZÁS (befektetési cash-flow 14-16. sorok)</t>
  </si>
  <si>
    <t>Befektetett eszközök beszerzése -</t>
  </si>
  <si>
    <t>Befektetett eszközök eladása +</t>
  </si>
  <si>
    <t>Kapott osztalék, részesedés +</t>
  </si>
  <si>
    <t>III.</t>
  </si>
  <si>
    <t>PÉNZÜGYI MŰVELETEKBŐL SZÁRMAZÓ PÉNZESZKÖZ VÁLTOZÁS (Finanszírozási cash-flow 17-27. sorok)</t>
  </si>
  <si>
    <t>Részvénykibocsátás, tőkebevonás bevétele +</t>
  </si>
  <si>
    <t>Kötvényt, hitelviszonyt megtestesítő értékpapír kibocsátásának bevétele +</t>
  </si>
  <si>
    <t>Hitel és kölcsön felvétele +</t>
  </si>
  <si>
    <t>Hosszú lejáratra nyújtott kölcsönök és elhelyezett bankbetétek törlesztése, megszüntetése, beváltása +</t>
  </si>
  <si>
    <t>Véglegesen kapott pénzeszköz +</t>
  </si>
  <si>
    <t>Részvénybevonás, tőkekivonás (tőkeleszállítás) -</t>
  </si>
  <si>
    <t>Kötvény és hitelviszonyt megtestesítő értékpapír visszafizetése -</t>
  </si>
  <si>
    <t>Hitel és kölcsön törlesztése, visszafizetése -</t>
  </si>
  <si>
    <t>Hosszú lejáratra nyújtott kölcsönök és elhelyezett bankbetétek -</t>
  </si>
  <si>
    <t>Véglegesen átadott pénzeszköz -</t>
  </si>
  <si>
    <t>Alapítókkal szembeni, illetve egyéb hosszú lejáratú kötelezettségek változása +/-</t>
  </si>
  <si>
    <t>IV.</t>
  </si>
  <si>
    <t>PÉNZESZKÖZÖK VÁLTOZÁSA (I., II., III. sorok)</t>
  </si>
  <si>
    <t>Sorszám</t>
  </si>
  <si>
    <t>terv</t>
  </si>
  <si>
    <t xml:space="preserve">terv </t>
  </si>
  <si>
    <t>Járulékok</t>
  </si>
  <si>
    <t>Felhalmozás jellegű ráfordítás</t>
  </si>
  <si>
    <t>Dologi ráfordítások</t>
  </si>
  <si>
    <t>34.</t>
  </si>
  <si>
    <t>35.</t>
  </si>
  <si>
    <t>36.</t>
  </si>
  <si>
    <t>37.</t>
  </si>
  <si>
    <t>38.</t>
  </si>
  <si>
    <t>39.</t>
  </si>
  <si>
    <t>IV. Működéssel kapcsolatos ráfordítások (09+10+11)</t>
  </si>
  <si>
    <t>VI. Pénzügyi műveletek bevételei (12+13+14)</t>
  </si>
  <si>
    <t>VII. Pénzügyi műveletek ráfordításai (15+16+17+18)</t>
  </si>
  <si>
    <t>2019. december 31.</t>
  </si>
  <si>
    <t>2019.december 31.</t>
  </si>
  <si>
    <t xml:space="preserve"> összeg 2018.12.31.</t>
  </si>
  <si>
    <t>összeg 2019.12.31.</t>
  </si>
  <si>
    <t>Értékcsökkenés</t>
  </si>
  <si>
    <t>TÁRGYI ESZKÖZ ALAKULÁSA-2019.év</t>
  </si>
  <si>
    <t>I. Működési cash flow (1-13. sorok)</t>
  </si>
  <si>
    <t>1a. Adózás előtti eredmény +</t>
  </si>
  <si>
    <t>ebből: működésre kapott, pénzügyileg rendezett támogatás,</t>
  </si>
  <si>
    <t>1b. Korrekciók az adózás előtti eredményben +</t>
  </si>
  <si>
    <t>1. Korrigált adózás előtti eredmény (1a+1b) +</t>
  </si>
  <si>
    <t>2. Elszámolt amortizáció +</t>
  </si>
  <si>
    <t>3. Elszámolt értékvesztés és visszaírás +</t>
  </si>
  <si>
    <t>4. Céltartalék képzés és felhasználás különbözete +</t>
  </si>
  <si>
    <t>5. Befektetett eszközök értékesítésének eredménye +/-</t>
  </si>
  <si>
    <t>6. Szállítói kötelezettség változása +</t>
  </si>
  <si>
    <t>7. Egyéb rövid lejáratú kötelezettség változása +</t>
  </si>
  <si>
    <t>8. Passzív időbeli elhatárolások változása +</t>
  </si>
  <si>
    <t>9. Vevőkövetelés változása +</t>
  </si>
  <si>
    <t>10. Forgóeszközök (vevőkövetelés és pénzeszköz nélkül) változása +</t>
  </si>
  <si>
    <t>11. Aktív időbeli elhatárolások változása +</t>
  </si>
  <si>
    <t>12. Fizetett adó (nyereség után) -</t>
  </si>
  <si>
    <t>13. Fizetett osztalék, részesedés –</t>
  </si>
  <si>
    <t>II. Befektetési cash flow (14-18. sorok)</t>
  </si>
  <si>
    <t>14. Befektetett eszközök beszerzése -</t>
  </si>
  <si>
    <t>15. Befektetett eszközök eladása +</t>
  </si>
  <si>
    <t>16. Hosszú lejáratra nyújtott kölcsönök és elhelyezett bankbetétek törlesztése, megszüntetése, beváltása +</t>
  </si>
  <si>
    <t>17. Hosszú lejáratra nyújtott kölcsönök és elhelyezett bankbetétek -</t>
  </si>
  <si>
    <t>18. Kapott osztalék, részesedés +</t>
  </si>
  <si>
    <t>III. Finanszírozási cash flow (19-26. sorok)</t>
  </si>
  <si>
    <t>19. Részvénykibocsátás, tőkebevonás (tőkeemelés) bevétele +</t>
  </si>
  <si>
    <t>20. Kötvény és hitelviszonyt megtestesítő értékpapír kibocsátásának bevétele +</t>
  </si>
  <si>
    <t>21. Hitel és kölcsön felvétele +</t>
  </si>
  <si>
    <t>22. Véglegesen kapott pénzeszköz +</t>
  </si>
  <si>
    <t>23. Részvénybevonás, tőkekivonás (tőkeleszállítás) -</t>
  </si>
  <si>
    <t>24. Kötvény és hitelviszonyt megtestesítő értékpapír visszafizetése -</t>
  </si>
  <si>
    <t>25. Hitel és kölcsön törlesztése, visszafizetése -</t>
  </si>
  <si>
    <t>26. Véglegesen átadott pénzeszköz –</t>
  </si>
  <si>
    <t>IV. Pénzeszközök változása (I+II+III. sorok) +</t>
  </si>
  <si>
    <t>27. Devizás pénzeszközök átértékelése +</t>
  </si>
  <si>
    <t>V. Pénzeszközök mérleg szerinti változása (IV+27. sorok) +</t>
  </si>
  <si>
    <t>2020.év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</si>
</sst>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_ ;\-#,##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MS Sans Serif"/>
      <family val="2"/>
      <charset val="238"/>
    </font>
    <font>
      <sz val="10"/>
      <name val="Times New Roman CE"/>
      <family val="1"/>
    </font>
    <font>
      <i/>
      <sz val="10"/>
      <name val="Times New Roman CE"/>
      <family val="1"/>
    </font>
    <font>
      <sz val="1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3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3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.5"/>
      <name val="Times New Roman"/>
      <family val="1"/>
    </font>
    <font>
      <b/>
      <sz val="12.5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</cellStyleXfs>
  <cellXfs count="191">
    <xf numFmtId="0" fontId="0" fillId="0" borderId="0" xfId="0"/>
    <xf numFmtId="0" fontId="3" fillId="0" borderId="0" xfId="3" applyFont="1"/>
    <xf numFmtId="3" fontId="3" fillId="0" borderId="0" xfId="3" applyNumberFormat="1" applyFont="1"/>
    <xf numFmtId="49" fontId="3" fillId="0" borderId="10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165" fontId="3" fillId="0" borderId="6" xfId="1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3" fontId="4" fillId="0" borderId="8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3" fontId="3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Continuous"/>
    </xf>
    <xf numFmtId="14" fontId="10" fillId="0" borderId="0" xfId="0" applyNumberFormat="1" applyFont="1" applyAlignment="1">
      <alignment horizontal="left"/>
    </xf>
    <xf numFmtId="0" fontId="3" fillId="0" borderId="3" xfId="0" applyFont="1" applyBorder="1"/>
    <xf numFmtId="14" fontId="10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3" fontId="3" fillId="0" borderId="0" xfId="0" applyNumberFormat="1" applyFont="1" applyAlignment="1">
      <alignment horizontal="centerContinuous"/>
    </xf>
    <xf numFmtId="3" fontId="3" fillId="0" borderId="3" xfId="0" applyNumberFormat="1" applyFont="1" applyBorder="1" applyAlignment="1">
      <alignment horizontal="right"/>
    </xf>
    <xf numFmtId="0" fontId="20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3" fontId="11" fillId="0" borderId="2" xfId="0" applyNumberFormat="1" applyFont="1" applyBorder="1" applyAlignment="1">
      <alignment horizontal="center" wrapText="1"/>
    </xf>
    <xf numFmtId="10" fontId="11" fillId="0" borderId="2" xfId="0" applyNumberFormat="1" applyFont="1" applyBorder="1" applyAlignment="1">
      <alignment horizontal="center" wrapText="1"/>
    </xf>
    <xf numFmtId="3" fontId="20" fillId="0" borderId="2" xfId="0" applyNumberFormat="1" applyFont="1" applyBorder="1" applyAlignment="1">
      <alignment horizontal="center" vertical="center" wrapText="1"/>
    </xf>
    <xf numFmtId="10" fontId="20" fillId="0" borderId="2" xfId="0" applyNumberFormat="1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left" vertical="top" wrapText="1"/>
    </xf>
    <xf numFmtId="3" fontId="21" fillId="0" borderId="2" xfId="0" applyNumberFormat="1" applyFont="1" applyBorder="1" applyAlignment="1">
      <alignment horizontal="center" vertical="top" wrapText="1"/>
    </xf>
    <xf numFmtId="3" fontId="21" fillId="0" borderId="2" xfId="0" applyNumberFormat="1" applyFont="1" applyBorder="1" applyAlignment="1">
      <alignment horizontal="right" wrapText="1"/>
    </xf>
    <xf numFmtId="3" fontId="22" fillId="0" borderId="2" xfId="0" applyNumberFormat="1" applyFont="1" applyBorder="1" applyAlignment="1">
      <alignment horizontal="right" wrapText="1"/>
    </xf>
    <xf numFmtId="3" fontId="21" fillId="0" borderId="2" xfId="0" applyNumberFormat="1" applyFont="1" applyBorder="1" applyAlignment="1">
      <alignment horizontal="justify" vertical="top" wrapText="1"/>
    </xf>
    <xf numFmtId="3" fontId="24" fillId="0" borderId="2" xfId="0" applyNumberFormat="1" applyFont="1" applyBorder="1" applyAlignment="1">
      <alignment horizontal="left" vertical="top" wrapText="1"/>
    </xf>
    <xf numFmtId="3" fontId="24" fillId="0" borderId="2" xfId="0" applyNumberFormat="1" applyFont="1" applyBorder="1" applyAlignment="1">
      <alignment horizontal="justify" vertical="top" wrapText="1"/>
    </xf>
    <xf numFmtId="3" fontId="24" fillId="0" borderId="2" xfId="0" applyNumberFormat="1" applyFont="1" applyBorder="1" applyAlignment="1">
      <alignment horizontal="right" wrapText="1"/>
    </xf>
    <xf numFmtId="3" fontId="25" fillId="0" borderId="2" xfId="0" applyNumberFormat="1" applyFont="1" applyBorder="1" applyAlignment="1">
      <alignment horizontal="right" wrapText="1"/>
    </xf>
    <xf numFmtId="3" fontId="24" fillId="0" borderId="2" xfId="0" applyNumberFormat="1" applyFont="1" applyBorder="1" applyAlignment="1">
      <alignment wrapText="1"/>
    </xf>
    <xf numFmtId="3" fontId="21" fillId="0" borderId="2" xfId="0" applyNumberFormat="1" applyFont="1" applyBorder="1" applyAlignment="1">
      <alignment wrapText="1"/>
    </xf>
    <xf numFmtId="3" fontId="23" fillId="0" borderId="2" xfId="0" applyNumberFormat="1" applyFont="1" applyBorder="1" applyAlignment="1">
      <alignment wrapText="1"/>
    </xf>
    <xf numFmtId="3" fontId="26" fillId="0" borderId="2" xfId="0" applyNumberFormat="1" applyFont="1" applyBorder="1" applyAlignment="1">
      <alignment wrapText="1"/>
    </xf>
    <xf numFmtId="0" fontId="21" fillId="0" borderId="2" xfId="0" applyFont="1" applyBorder="1" applyAlignment="1">
      <alignment horizontal="justify" vertical="top" wrapText="1"/>
    </xf>
    <xf numFmtId="14" fontId="21" fillId="0" borderId="2" xfId="0" applyNumberFormat="1" applyFont="1" applyBorder="1" applyAlignment="1">
      <alignment horizontal="center" vertical="top" wrapText="1"/>
    </xf>
    <xf numFmtId="0" fontId="22" fillId="0" borderId="2" xfId="0" applyFont="1" applyBorder="1" applyAlignment="1">
      <alignment horizontal="justify" wrapText="1"/>
    </xf>
    <xf numFmtId="0" fontId="21" fillId="0" borderId="2" xfId="0" applyFont="1" applyBorder="1" applyAlignment="1">
      <alignment horizontal="justify" wrapText="1"/>
    </xf>
    <xf numFmtId="0" fontId="25" fillId="0" borderId="2" xfId="0" applyFont="1" applyBorder="1" applyAlignment="1">
      <alignment horizontal="left" wrapText="1"/>
    </xf>
    <xf numFmtId="14" fontId="25" fillId="0" borderId="2" xfId="0" applyNumberFormat="1" applyFont="1" applyBorder="1" applyAlignment="1">
      <alignment horizontal="center" wrapText="1"/>
    </xf>
    <xf numFmtId="3" fontId="25" fillId="0" borderId="2" xfId="0" applyNumberFormat="1" applyFont="1" applyBorder="1" applyAlignment="1">
      <alignment horizontal="center" wrapText="1"/>
    </xf>
    <xf numFmtId="10" fontId="25" fillId="0" borderId="2" xfId="0" applyNumberFormat="1" applyFont="1" applyBorder="1" applyAlignment="1">
      <alignment horizontal="center" wrapText="1"/>
    </xf>
    <xf numFmtId="0" fontId="24" fillId="0" borderId="2" xfId="0" applyFont="1" applyBorder="1" applyAlignment="1">
      <alignment horizontal="left" wrapText="1"/>
    </xf>
    <xf numFmtId="10" fontId="24" fillId="0" borderId="2" xfId="0" applyNumberFormat="1" applyFont="1" applyBorder="1" applyAlignment="1">
      <alignment horizontal="right" wrapText="1"/>
    </xf>
    <xf numFmtId="10" fontId="25" fillId="0" borderId="2" xfId="0" applyNumberFormat="1" applyFont="1" applyBorder="1" applyAlignment="1">
      <alignment horizontal="right" wrapText="1"/>
    </xf>
    <xf numFmtId="0" fontId="27" fillId="0" borderId="13" xfId="0" applyFont="1" applyBorder="1" applyAlignment="1">
      <alignment horizontal="left" vertical="center" wrapText="1"/>
    </xf>
    <xf numFmtId="14" fontId="27" fillId="0" borderId="14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right" vertical="center" wrapText="1"/>
    </xf>
    <xf numFmtId="3" fontId="28" fillId="0" borderId="16" xfId="0" applyNumberFormat="1" applyFont="1" applyBorder="1" applyAlignment="1">
      <alignment horizontal="right" vertical="center" wrapText="1"/>
    </xf>
    <xf numFmtId="0" fontId="27" fillId="0" borderId="15" xfId="0" applyFont="1" applyBorder="1" applyAlignment="1">
      <alignment horizontal="center" vertical="center" wrapText="1"/>
    </xf>
    <xf numFmtId="3" fontId="27" fillId="0" borderId="16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justify" vertical="center" wrapText="1"/>
    </xf>
    <xf numFmtId="14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justify" vertical="top" wrapText="1"/>
    </xf>
    <xf numFmtId="10" fontId="22" fillId="0" borderId="2" xfId="0" applyNumberFormat="1" applyFont="1" applyBorder="1" applyAlignment="1">
      <alignment horizontal="right" wrapText="1"/>
    </xf>
    <xf numFmtId="0" fontId="22" fillId="0" borderId="2" xfId="0" applyFont="1" applyBorder="1" applyAlignment="1">
      <alignment vertical="top" wrapText="1"/>
    </xf>
    <xf numFmtId="10" fontId="21" fillId="0" borderId="2" xfId="0" applyNumberFormat="1" applyFont="1" applyBorder="1" applyAlignment="1">
      <alignment horizontal="right" wrapText="1"/>
    </xf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10" fontId="22" fillId="0" borderId="2" xfId="0" applyNumberFormat="1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10" fontId="21" fillId="0" borderId="2" xfId="0" applyNumberFormat="1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wrapText="1"/>
    </xf>
    <xf numFmtId="0" fontId="21" fillId="0" borderId="2" xfId="0" applyFont="1" applyBorder="1" applyAlignment="1">
      <alignment horizontal="left" wrapText="1"/>
    </xf>
    <xf numFmtId="0" fontId="29" fillId="0" borderId="2" xfId="0" applyFont="1" applyBorder="1" applyAlignment="1">
      <alignment vertical="center" wrapText="1"/>
    </xf>
    <xf numFmtId="3" fontId="22" fillId="0" borderId="2" xfId="0" applyNumberFormat="1" applyFont="1" applyBorder="1" applyAlignment="1">
      <alignment wrapText="1"/>
    </xf>
    <xf numFmtId="10" fontId="22" fillId="0" borderId="2" xfId="0" applyNumberFormat="1" applyFont="1" applyBorder="1" applyAlignment="1">
      <alignment wrapText="1"/>
    </xf>
    <xf numFmtId="0" fontId="30" fillId="0" borderId="2" xfId="0" applyFont="1" applyBorder="1" applyAlignment="1">
      <alignment horizontal="center"/>
    </xf>
    <xf numFmtId="0" fontId="24" fillId="0" borderId="2" xfId="0" applyFont="1" applyBorder="1"/>
    <xf numFmtId="3" fontId="24" fillId="0" borderId="2" xfId="0" applyNumberFormat="1" applyFont="1" applyBorder="1"/>
    <xf numFmtId="0" fontId="25" fillId="0" borderId="2" xfId="0" applyFont="1" applyBorder="1"/>
    <xf numFmtId="3" fontId="25" fillId="0" borderId="2" xfId="0" applyNumberFormat="1" applyFont="1" applyBorder="1"/>
    <xf numFmtId="14" fontId="25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justify"/>
    </xf>
    <xf numFmtId="0" fontId="25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justify"/>
    </xf>
    <xf numFmtId="3" fontId="22" fillId="0" borderId="2" xfId="0" applyNumberFormat="1" applyFont="1" applyBorder="1" applyAlignment="1">
      <alignment horizontal="right"/>
    </xf>
    <xf numFmtId="10" fontId="24" fillId="0" borderId="2" xfId="0" applyNumberFormat="1" applyFont="1" applyBorder="1"/>
    <xf numFmtId="0" fontId="21" fillId="0" borderId="2" xfId="0" applyFont="1" applyBorder="1"/>
    <xf numFmtId="3" fontId="21" fillId="0" borderId="2" xfId="0" applyNumberFormat="1" applyFont="1" applyBorder="1" applyAlignment="1">
      <alignment horizontal="right"/>
    </xf>
    <xf numFmtId="10" fontId="25" fillId="0" borderId="2" xfId="0" applyNumberFormat="1" applyFont="1" applyBorder="1"/>
    <xf numFmtId="14" fontId="21" fillId="0" borderId="2" xfId="0" applyNumberFormat="1" applyFont="1" applyBorder="1" applyAlignment="1">
      <alignment horizontal="center"/>
    </xf>
    <xf numFmtId="0" fontId="31" fillId="0" borderId="0" xfId="0" applyFont="1"/>
    <xf numFmtId="0" fontId="31" fillId="0" borderId="2" xfId="0" applyFont="1" applyBorder="1"/>
    <xf numFmtId="0" fontId="32" fillId="0" borderId="2" xfId="0" applyFont="1" applyBorder="1" applyAlignment="1">
      <alignment horizontal="center"/>
    </xf>
    <xf numFmtId="14" fontId="32" fillId="0" borderId="2" xfId="0" applyNumberFormat="1" applyFont="1" applyBorder="1" applyAlignment="1">
      <alignment horizontal="center"/>
    </xf>
    <xf numFmtId="0" fontId="18" fillId="0" borderId="2" xfId="0" applyFont="1" applyBorder="1"/>
    <xf numFmtId="0" fontId="18" fillId="0" borderId="0" xfId="0" applyFont="1"/>
    <xf numFmtId="0" fontId="16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right" vertical="center" wrapText="1"/>
    </xf>
    <xf numFmtId="0" fontId="33" fillId="0" borderId="2" xfId="0" applyFont="1" applyBorder="1" applyAlignment="1">
      <alignment horizontal="justify" vertical="center" wrapText="1"/>
    </xf>
    <xf numFmtId="0" fontId="33" fillId="0" borderId="2" xfId="0" applyFont="1" applyBorder="1" applyAlignment="1">
      <alignment horizontal="right" vertical="center" wrapText="1"/>
    </xf>
    <xf numFmtId="0" fontId="33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35" fillId="0" borderId="0" xfId="0" applyFont="1"/>
    <xf numFmtId="0" fontId="35" fillId="0" borderId="0" xfId="0" applyFont="1" applyAlignment="1">
      <alignment vertical="center"/>
    </xf>
    <xf numFmtId="0" fontId="3" fillId="0" borderId="0" xfId="3" applyFont="1" applyAlignment="1">
      <alignment horizontal="centerContinuous"/>
    </xf>
    <xf numFmtId="14" fontId="7" fillId="0" borderId="3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3" fontId="36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17" fillId="0" borderId="0" xfId="0" applyFont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4" fillId="0" borderId="0" xfId="0" applyFont="1" applyAlignment="1">
      <alignment horizontal="justify" vertical="center"/>
    </xf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37" fillId="0" borderId="0" xfId="0" applyFont="1"/>
    <xf numFmtId="0" fontId="4" fillId="0" borderId="0" xfId="3" applyFont="1" applyAlignment="1">
      <alignment horizontal="left" vertical="center"/>
    </xf>
    <xf numFmtId="3" fontId="35" fillId="0" borderId="0" xfId="0" applyNumberFormat="1" applyFont="1"/>
    <xf numFmtId="4" fontId="35" fillId="0" borderId="0" xfId="0" applyNumberFormat="1" applyFont="1"/>
    <xf numFmtId="0" fontId="3" fillId="0" borderId="0" xfId="3" applyFont="1" applyAlignment="1">
      <alignment vertical="top"/>
    </xf>
    <xf numFmtId="0" fontId="35" fillId="0" borderId="2" xfId="0" applyFont="1" applyBorder="1"/>
    <xf numFmtId="49" fontId="4" fillId="0" borderId="1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/>
    </xf>
    <xf numFmtId="14" fontId="35" fillId="0" borderId="0" xfId="0" applyNumberFormat="1" applyFont="1"/>
    <xf numFmtId="14" fontId="3" fillId="0" borderId="0" xfId="0" applyNumberFormat="1" applyFont="1"/>
    <xf numFmtId="3" fontId="18" fillId="0" borderId="2" xfId="0" applyNumberFormat="1" applyFont="1" applyBorder="1"/>
    <xf numFmtId="0" fontId="38" fillId="0" borderId="0" xfId="0" applyFont="1"/>
    <xf numFmtId="0" fontId="19" fillId="0" borderId="0" xfId="0" applyFont="1"/>
    <xf numFmtId="3" fontId="1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4" fillId="0" borderId="0" xfId="0" applyFont="1" applyAlignment="1">
      <alignment horizontal="justify" vertical="center"/>
    </xf>
    <xf numFmtId="0" fontId="35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4" fontId="34" fillId="0" borderId="3" xfId="0" applyNumberFormat="1" applyFont="1" applyBorder="1" applyAlignment="1">
      <alignment horizontal="justify" vertical="center"/>
    </xf>
    <xf numFmtId="0" fontId="0" fillId="0" borderId="3" xfId="0" applyBorder="1"/>
    <xf numFmtId="0" fontId="20" fillId="0" borderId="1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wrapText="1"/>
    </xf>
    <xf numFmtId="14" fontId="21" fillId="0" borderId="2" xfId="0" applyNumberFormat="1" applyFont="1" applyBorder="1" applyAlignment="1">
      <alignment horizontal="center" wrapText="1"/>
    </xf>
    <xf numFmtId="0" fontId="33" fillId="0" borderId="2" xfId="0" applyFont="1" applyBorder="1" applyAlignment="1">
      <alignment horizontal="justify" vertical="center" wrapText="1"/>
    </xf>
  </cellXfs>
  <cellStyles count="4">
    <cellStyle name="Ezres" xfId="1" builtinId="3"/>
    <cellStyle name="Normál" xfId="0" builtinId="0"/>
    <cellStyle name="Normál 2" xfId="2" xr:uid="{ABEF5C05-EBEB-4302-9DAF-927FC6DF484B}"/>
    <cellStyle name="Normál_Bevételek" xfId="3" xr:uid="{31692E4B-1BAC-4E7F-ADBE-9D4243872C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ZOS/Sablon%20beszamolo/t&#225;rgyieszk&#246;z&#246;k_alakul&#225;sa_201903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ZOS/Sablon%20beszamolo/m&#233;rleg_201712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OZOS/SABLON%20BESZAMOLO/cashflow_201712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OS/SABLON%20BESZAMOLO/cashflow_201903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árgyieszközök_alakulása_201903"/>
    </sheetNames>
    <sheetDataSet>
      <sheetData sheetId="0">
        <row r="12">
          <cell r="D12">
            <v>1322.92</v>
          </cell>
          <cell r="E12">
            <v>0</v>
          </cell>
          <cell r="I1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rleg_20171231"/>
    </sheetNames>
    <sheetDataSet>
      <sheetData sheetId="0">
        <row r="14">
          <cell r="F14">
            <v>248.33099999999999</v>
          </cell>
        </row>
        <row r="98">
          <cell r="F98">
            <v>18.669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_20171231"/>
    </sheetNames>
    <sheetDataSet>
      <sheetData sheetId="0">
        <row r="2">
          <cell r="D2">
            <v>-2514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11">
          <cell r="D11">
            <v>0</v>
          </cell>
        </row>
        <row r="14">
          <cell r="D14">
            <v>0</v>
          </cell>
        </row>
        <row r="15">
          <cell r="D15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_20190323"/>
    </sheetNames>
    <sheetDataSet>
      <sheetData sheetId="0" refreshError="1">
        <row r="2">
          <cell r="D2">
            <v>3659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11">
          <cell r="D11">
            <v>0</v>
          </cell>
        </row>
        <row r="14">
          <cell r="D14">
            <v>0</v>
          </cell>
        </row>
        <row r="15">
          <cell r="D15">
            <v>0</v>
          </cell>
        </row>
        <row r="18">
          <cell r="D18">
            <v>0</v>
          </cell>
        </row>
        <row r="19">
          <cell r="D19">
            <v>0</v>
          </cell>
        </row>
        <row r="21">
          <cell r="D21">
            <v>0</v>
          </cell>
        </row>
        <row r="22">
          <cell r="D22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447FF-44F5-4B4E-A725-5A4E548D8075}">
  <dimension ref="A1:E42"/>
  <sheetViews>
    <sheetView tabSelected="1" workbookViewId="0">
      <selection activeCell="B41" sqref="B41"/>
    </sheetView>
  </sheetViews>
  <sheetFormatPr defaultRowHeight="15" x14ac:dyDescent="0.25"/>
  <cols>
    <col min="1" max="1" width="7" customWidth="1"/>
    <col min="2" max="2" width="55.5703125" customWidth="1"/>
    <col min="3" max="3" width="13" customWidth="1"/>
    <col min="4" max="4" width="11.7109375" customWidth="1"/>
    <col min="5" max="5" width="13.42578125" customWidth="1"/>
  </cols>
  <sheetData>
    <row r="1" spans="1:5" s="144" customFormat="1" ht="12.75" x14ac:dyDescent="0.2">
      <c r="A1" s="180" t="s">
        <v>150</v>
      </c>
      <c r="B1" s="181"/>
      <c r="C1" s="7"/>
      <c r="D1" s="7"/>
      <c r="E1" s="1"/>
    </row>
    <row r="2" spans="1:5" s="144" customFormat="1" ht="12.75" x14ac:dyDescent="0.2">
      <c r="A2" s="145"/>
      <c r="C2" s="1"/>
      <c r="D2" s="1"/>
      <c r="E2" s="1"/>
    </row>
    <row r="3" spans="1:5" s="144" customFormat="1" ht="12.75" x14ac:dyDescent="0.2">
      <c r="A3" s="182" t="s">
        <v>154</v>
      </c>
      <c r="B3" s="182"/>
      <c r="C3" s="181"/>
      <c r="D3" s="181"/>
      <c r="E3" s="181"/>
    </row>
    <row r="4" spans="1:5" s="144" customFormat="1" ht="12.75" x14ac:dyDescent="0.2">
      <c r="A4" s="146"/>
      <c r="B4" s="51"/>
      <c r="C4" s="50"/>
      <c r="D4" s="50"/>
      <c r="E4" s="50"/>
    </row>
    <row r="5" spans="1:5" s="144" customFormat="1" ht="12.75" x14ac:dyDescent="0.2">
      <c r="A5" s="147" t="s">
        <v>295</v>
      </c>
      <c r="B5" s="52"/>
      <c r="C5" s="54"/>
      <c r="D5" s="54"/>
      <c r="E5" s="54" t="s">
        <v>151</v>
      </c>
    </row>
    <row r="6" spans="1:5" s="144" customFormat="1" ht="25.5" x14ac:dyDescent="0.2">
      <c r="A6" s="3" t="s">
        <v>0</v>
      </c>
      <c r="B6" s="9" t="s">
        <v>1</v>
      </c>
      <c r="C6" s="3" t="s">
        <v>2</v>
      </c>
      <c r="D6" s="3" t="s">
        <v>3</v>
      </c>
      <c r="E6" s="3" t="s">
        <v>4</v>
      </c>
    </row>
    <row r="7" spans="1:5" s="144" customFormat="1" ht="12.75" x14ac:dyDescent="0.2">
      <c r="A7" s="148" t="s">
        <v>5</v>
      </c>
      <c r="B7" s="149" t="s">
        <v>6</v>
      </c>
      <c r="C7" s="148" t="s">
        <v>7</v>
      </c>
      <c r="D7" s="148" t="s">
        <v>8</v>
      </c>
      <c r="E7" s="148" t="s">
        <v>9</v>
      </c>
    </row>
    <row r="8" spans="1:5" s="144" customFormat="1" ht="12.75" x14ac:dyDescent="0.2">
      <c r="A8" s="150" t="s">
        <v>10</v>
      </c>
      <c r="B8" s="49" t="s">
        <v>11</v>
      </c>
      <c r="C8" s="18"/>
      <c r="D8" s="18"/>
      <c r="E8" s="18"/>
    </row>
    <row r="9" spans="1:5" s="144" customFormat="1" ht="12.75" x14ac:dyDescent="0.2">
      <c r="A9" s="150" t="s">
        <v>12</v>
      </c>
      <c r="B9" s="49" t="s">
        <v>57</v>
      </c>
      <c r="C9" s="18"/>
      <c r="D9" s="18"/>
      <c r="E9" s="18"/>
    </row>
    <row r="10" spans="1:5" s="144" customFormat="1" ht="12.75" x14ac:dyDescent="0.2">
      <c r="A10" s="150" t="s">
        <v>13</v>
      </c>
      <c r="B10" s="49" t="s">
        <v>14</v>
      </c>
      <c r="C10" s="18"/>
      <c r="D10" s="18"/>
      <c r="E10" s="18"/>
    </row>
    <row r="11" spans="1:5" s="144" customFormat="1" ht="12.75" x14ac:dyDescent="0.2">
      <c r="A11" s="150" t="s">
        <v>15</v>
      </c>
      <c r="B11" s="49" t="s">
        <v>16</v>
      </c>
      <c r="C11" s="18"/>
      <c r="D11" s="29"/>
      <c r="E11" s="18"/>
    </row>
    <row r="12" spans="1:5" s="144" customFormat="1" ht="12.75" x14ac:dyDescent="0.2">
      <c r="A12" s="150" t="s">
        <v>17</v>
      </c>
      <c r="B12" s="48" t="s">
        <v>18</v>
      </c>
      <c r="C12" s="4">
        <f>SUM(C8:C11)</f>
        <v>0</v>
      </c>
      <c r="D12" s="4">
        <f>SUM(D8:D11)</f>
        <v>0</v>
      </c>
      <c r="E12" s="4">
        <f>SUM(E8:E11)</f>
        <v>0</v>
      </c>
    </row>
    <row r="13" spans="1:5" s="144" customFormat="1" ht="12.75" x14ac:dyDescent="0.2">
      <c r="A13" s="150" t="s">
        <v>19</v>
      </c>
      <c r="B13" s="48" t="s">
        <v>20</v>
      </c>
      <c r="C13" s="5">
        <v>16</v>
      </c>
      <c r="D13" s="5">
        <f>SUM(D14:D15)</f>
        <v>0</v>
      </c>
      <c r="E13" s="5">
        <v>0</v>
      </c>
    </row>
    <row r="14" spans="1:5" s="144" customFormat="1" ht="12.75" x14ac:dyDescent="0.2">
      <c r="A14" s="150" t="s">
        <v>21</v>
      </c>
      <c r="B14" s="49" t="s">
        <v>22</v>
      </c>
      <c r="C14" s="18"/>
      <c r="D14" s="29"/>
      <c r="E14" s="18"/>
    </row>
    <row r="15" spans="1:5" s="144" customFormat="1" ht="12.75" x14ac:dyDescent="0.2">
      <c r="A15" s="150" t="s">
        <v>23</v>
      </c>
      <c r="B15" s="49" t="s">
        <v>58</v>
      </c>
      <c r="C15" s="29"/>
      <c r="D15" s="29"/>
      <c r="E15" s="29"/>
    </row>
    <row r="16" spans="1:5" s="144" customFormat="1" ht="12.75" x14ac:dyDescent="0.2">
      <c r="A16" s="15" t="s">
        <v>24</v>
      </c>
      <c r="B16" s="49" t="s">
        <v>59</v>
      </c>
      <c r="C16" s="29"/>
      <c r="D16" s="29"/>
      <c r="E16" s="29"/>
    </row>
    <row r="17" spans="1:5" s="144" customFormat="1" ht="12.75" x14ac:dyDescent="0.2">
      <c r="A17" s="15" t="s">
        <v>25</v>
      </c>
      <c r="B17" s="49" t="s">
        <v>26</v>
      </c>
      <c r="C17" s="29"/>
      <c r="D17" s="29"/>
      <c r="E17" s="29"/>
    </row>
    <row r="18" spans="1:5" s="144" customFormat="1" ht="12.75" x14ac:dyDescent="0.2">
      <c r="A18" s="15" t="s">
        <v>27</v>
      </c>
      <c r="B18" s="49" t="s">
        <v>28</v>
      </c>
      <c r="C18" s="29"/>
      <c r="D18" s="29"/>
      <c r="E18" s="18"/>
    </row>
    <row r="19" spans="1:5" s="144" customFormat="1" ht="12.75" x14ac:dyDescent="0.2">
      <c r="A19" s="15" t="s">
        <v>29</v>
      </c>
      <c r="B19" s="49" t="s">
        <v>30</v>
      </c>
      <c r="C19" s="29"/>
      <c r="D19" s="29"/>
      <c r="E19" s="18"/>
    </row>
    <row r="20" spans="1:5" s="144" customFormat="1" ht="25.5" x14ac:dyDescent="0.2">
      <c r="A20" s="15" t="s">
        <v>31</v>
      </c>
      <c r="B20" s="49" t="s">
        <v>32</v>
      </c>
      <c r="C20" s="29"/>
      <c r="D20" s="29"/>
      <c r="E20" s="18"/>
    </row>
    <row r="21" spans="1:5" s="144" customFormat="1" ht="25.5" x14ac:dyDescent="0.2">
      <c r="A21" s="15" t="s">
        <v>33</v>
      </c>
      <c r="B21" s="49" t="s">
        <v>34</v>
      </c>
      <c r="C21" s="4"/>
      <c r="D21" s="29"/>
      <c r="E21" s="18"/>
    </row>
    <row r="22" spans="1:5" s="144" customFormat="1" ht="12.75" x14ac:dyDescent="0.2">
      <c r="A22" s="15" t="s">
        <v>35</v>
      </c>
      <c r="B22" s="48" t="s">
        <v>60</v>
      </c>
      <c r="C22" s="6">
        <f>SUM(C15:C19)</f>
        <v>0</v>
      </c>
      <c r="D22" s="6">
        <f>SUM(D15:D19)</f>
        <v>0</v>
      </c>
      <c r="E22" s="6">
        <f>SUM(E15:E19)</f>
        <v>0</v>
      </c>
    </row>
    <row r="23" spans="1:5" s="144" customFormat="1" ht="12.75" x14ac:dyDescent="0.2">
      <c r="A23" s="15" t="s">
        <v>36</v>
      </c>
      <c r="B23" s="49" t="s">
        <v>61</v>
      </c>
      <c r="C23" s="18">
        <v>11726</v>
      </c>
      <c r="D23" s="29"/>
      <c r="E23" s="18">
        <v>13001</v>
      </c>
    </row>
    <row r="24" spans="1:5" s="144" customFormat="1" ht="12.75" x14ac:dyDescent="0.2">
      <c r="A24" s="15" t="s">
        <v>37</v>
      </c>
      <c r="B24" s="49" t="s">
        <v>62</v>
      </c>
      <c r="C24" s="29">
        <v>20955</v>
      </c>
      <c r="D24" s="29"/>
      <c r="E24" s="29">
        <v>40429</v>
      </c>
    </row>
    <row r="25" spans="1:5" s="144" customFormat="1" ht="12.75" x14ac:dyDescent="0.2">
      <c r="A25" s="15" t="s">
        <v>38</v>
      </c>
      <c r="B25" s="49" t="s">
        <v>63</v>
      </c>
      <c r="C25" s="29">
        <v>100</v>
      </c>
      <c r="D25" s="29"/>
      <c r="E25" s="29">
        <v>210</v>
      </c>
    </row>
    <row r="26" spans="1:5" s="144" customFormat="1" ht="12.75" x14ac:dyDescent="0.2">
      <c r="A26" s="46" t="s">
        <v>39</v>
      </c>
      <c r="B26" s="48" t="s">
        <v>292</v>
      </c>
      <c r="C26" s="4">
        <f>SUM(C23:C25)+1</f>
        <v>32782</v>
      </c>
      <c r="D26" s="4">
        <f>SUM(D23:D25)</f>
        <v>0</v>
      </c>
      <c r="E26" s="4">
        <f>SUM(E23:E25)</f>
        <v>53640</v>
      </c>
    </row>
    <row r="27" spans="1:5" s="144" customFormat="1" ht="12.75" x14ac:dyDescent="0.2">
      <c r="A27" s="46" t="s">
        <v>40</v>
      </c>
      <c r="B27" s="48" t="s">
        <v>41</v>
      </c>
      <c r="C27" s="5">
        <v>265</v>
      </c>
      <c r="D27" s="5">
        <v>0</v>
      </c>
      <c r="E27" s="5">
        <v>273</v>
      </c>
    </row>
    <row r="28" spans="1:5" s="144" customFormat="1" ht="12.75" x14ac:dyDescent="0.2">
      <c r="A28" s="15" t="s">
        <v>42</v>
      </c>
      <c r="B28" s="49" t="s">
        <v>43</v>
      </c>
      <c r="C28" s="29"/>
      <c r="D28" s="29"/>
      <c r="E28" s="29"/>
    </row>
    <row r="29" spans="1:5" s="144" customFormat="1" ht="12.75" x14ac:dyDescent="0.2">
      <c r="A29" s="46" t="s">
        <v>44</v>
      </c>
      <c r="B29" s="48" t="s">
        <v>64</v>
      </c>
      <c r="C29" s="4">
        <f>C12+C13-C21-C26-C27</f>
        <v>-33031</v>
      </c>
      <c r="D29" s="4">
        <f>D12+D13-D22-D26-D27</f>
        <v>0</v>
      </c>
      <c r="E29" s="4">
        <f>E12+E13-E22-E26-E27</f>
        <v>-53913</v>
      </c>
    </row>
    <row r="30" spans="1:5" s="144" customFormat="1" ht="12.75" x14ac:dyDescent="0.2">
      <c r="A30" s="15" t="s">
        <v>45</v>
      </c>
      <c r="B30" s="49" t="s">
        <v>65</v>
      </c>
      <c r="C30" s="18"/>
      <c r="D30" s="29"/>
      <c r="E30" s="18"/>
    </row>
    <row r="31" spans="1:5" s="144" customFormat="1" ht="12.75" x14ac:dyDescent="0.2">
      <c r="A31" s="15" t="s">
        <v>46</v>
      </c>
      <c r="B31" s="49" t="s">
        <v>66</v>
      </c>
      <c r="C31" s="151">
        <v>22561</v>
      </c>
      <c r="D31" s="29"/>
      <c r="E31" s="151">
        <v>16659</v>
      </c>
    </row>
    <row r="32" spans="1:5" s="144" customFormat="1" ht="12.75" x14ac:dyDescent="0.2">
      <c r="A32" s="15" t="s">
        <v>47</v>
      </c>
      <c r="B32" s="49" t="s">
        <v>67</v>
      </c>
      <c r="C32" s="18">
        <v>3044</v>
      </c>
      <c r="D32" s="29"/>
      <c r="E32" s="18">
        <v>5903</v>
      </c>
    </row>
    <row r="33" spans="1:5" s="144" customFormat="1" ht="12.75" x14ac:dyDescent="0.2">
      <c r="A33" s="46" t="s">
        <v>48</v>
      </c>
      <c r="B33" s="48" t="s">
        <v>293</v>
      </c>
      <c r="C33" s="4">
        <f>SUM(C30:C32)</f>
        <v>25605</v>
      </c>
      <c r="D33" s="4">
        <f>SUM(D30:D32)</f>
        <v>0</v>
      </c>
      <c r="E33" s="4">
        <f>SUM(E30:E32)</f>
        <v>22562</v>
      </c>
    </row>
    <row r="34" spans="1:5" s="144" customFormat="1" ht="12.75" x14ac:dyDescent="0.2">
      <c r="A34" s="15" t="s">
        <v>49</v>
      </c>
      <c r="B34" s="49" t="s">
        <v>68</v>
      </c>
      <c r="C34" s="18"/>
      <c r="D34" s="29"/>
      <c r="E34" s="18"/>
    </row>
    <row r="35" spans="1:5" s="144" customFormat="1" ht="12.75" x14ac:dyDescent="0.2">
      <c r="A35" s="15" t="s">
        <v>50</v>
      </c>
      <c r="B35" s="49" t="s">
        <v>69</v>
      </c>
      <c r="C35" s="18"/>
      <c r="D35" s="18"/>
      <c r="E35" s="18"/>
    </row>
    <row r="36" spans="1:5" s="144" customFormat="1" ht="12.75" x14ac:dyDescent="0.2">
      <c r="A36" s="15" t="s">
        <v>51</v>
      </c>
      <c r="B36" s="49" t="s">
        <v>70</v>
      </c>
      <c r="C36" s="18"/>
      <c r="D36" s="29"/>
      <c r="E36" s="18"/>
    </row>
    <row r="37" spans="1:5" s="144" customFormat="1" ht="12.75" x14ac:dyDescent="0.2">
      <c r="A37" s="152" t="s">
        <v>52</v>
      </c>
      <c r="B37" s="49" t="s">
        <v>71</v>
      </c>
      <c r="C37" s="29">
        <v>9704</v>
      </c>
      <c r="D37" s="29"/>
      <c r="E37" s="29">
        <v>1830</v>
      </c>
    </row>
    <row r="38" spans="1:5" s="144" customFormat="1" ht="12.75" x14ac:dyDescent="0.2">
      <c r="A38" s="46" t="s">
        <v>53</v>
      </c>
      <c r="B38" s="48" t="s">
        <v>294</v>
      </c>
      <c r="C38" s="4">
        <f>SUM(C34:C37)</f>
        <v>9704</v>
      </c>
      <c r="D38" s="4">
        <f>SUM(D34:D37)</f>
        <v>0</v>
      </c>
      <c r="E38" s="4">
        <f>SUM(E34:E37)</f>
        <v>1830</v>
      </c>
    </row>
    <row r="39" spans="1:5" s="144" customFormat="1" ht="12.75" x14ac:dyDescent="0.2">
      <c r="A39" s="46" t="s">
        <v>54</v>
      </c>
      <c r="B39" s="48" t="s">
        <v>55</v>
      </c>
      <c r="C39" s="4">
        <f>C33-C38</f>
        <v>15901</v>
      </c>
      <c r="D39" s="4">
        <f>D33-D38</f>
        <v>0</v>
      </c>
      <c r="E39" s="4">
        <f>E33-E38</f>
        <v>20732</v>
      </c>
    </row>
    <row r="40" spans="1:5" s="144" customFormat="1" ht="12.75" x14ac:dyDescent="0.2">
      <c r="A40" s="153" t="s">
        <v>56</v>
      </c>
      <c r="B40" s="154" t="s">
        <v>72</v>
      </c>
      <c r="C40" s="5">
        <f>C29+C39</f>
        <v>-17130</v>
      </c>
      <c r="D40" s="5">
        <f>D29+D39</f>
        <v>0</v>
      </c>
      <c r="E40" s="5">
        <f>E29+E39</f>
        <v>-33181</v>
      </c>
    </row>
    <row r="41" spans="1:5" s="144" customFormat="1" ht="12.75" x14ac:dyDescent="0.2">
      <c r="A41" s="174"/>
      <c r="B41" s="174">
        <v>43946</v>
      </c>
      <c r="C41" s="7"/>
      <c r="D41" s="7"/>
      <c r="E41" s="7"/>
    </row>
    <row r="42" spans="1:5" s="144" customFormat="1" ht="12.75" x14ac:dyDescent="0.2"/>
  </sheetData>
  <mergeCells count="2">
    <mergeCell ref="A1:B1"/>
    <mergeCell ref="A3:E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9EBD-2019-4C71-9693-CA9EBF4771B7}">
  <dimension ref="A1:D7"/>
  <sheetViews>
    <sheetView workbookViewId="0">
      <selection activeCell="C3" sqref="C3"/>
    </sheetView>
  </sheetViews>
  <sheetFormatPr defaultColWidth="21.5703125" defaultRowHeight="24.75" customHeight="1" x14ac:dyDescent="0.25"/>
  <cols>
    <col min="1" max="1" width="24.5703125" customWidth="1"/>
  </cols>
  <sheetData>
    <row r="1" spans="1:4" ht="24.75" customHeight="1" x14ac:dyDescent="0.25">
      <c r="A1" s="188" t="s">
        <v>200</v>
      </c>
      <c r="B1" s="189">
        <v>43465</v>
      </c>
      <c r="C1" s="189">
        <v>43830</v>
      </c>
      <c r="D1" s="102" t="s">
        <v>201</v>
      </c>
    </row>
    <row r="2" spans="1:4" ht="24.75" customHeight="1" x14ac:dyDescent="0.25">
      <c r="A2" s="188"/>
      <c r="B2" s="189"/>
      <c r="C2" s="189"/>
      <c r="D2" s="102" t="s">
        <v>206</v>
      </c>
    </row>
    <row r="3" spans="1:4" ht="24.75" customHeight="1" x14ac:dyDescent="0.25">
      <c r="A3" s="98" t="s">
        <v>202</v>
      </c>
      <c r="B3" s="67">
        <f>+'Mérleg-Forrás'!C9</f>
        <v>0</v>
      </c>
      <c r="C3" s="67">
        <f>+'Mérleg-Forrás'!E9</f>
        <v>0</v>
      </c>
      <c r="D3" s="99">
        <v>0</v>
      </c>
    </row>
    <row r="4" spans="1:4" ht="24.75" customHeight="1" x14ac:dyDescent="0.25">
      <c r="A4" s="98" t="s">
        <v>203</v>
      </c>
      <c r="B4" s="67">
        <f>+'Mérleg-Forrás'!C10</f>
        <v>630996</v>
      </c>
      <c r="C4" s="67">
        <f>+'Mérleg-Forrás'!E10</f>
        <v>613866</v>
      </c>
      <c r="D4" s="99">
        <f t="shared" ref="D4:D6" si="0">+C4/B4</f>
        <v>0.97285244280470873</v>
      </c>
    </row>
    <row r="5" spans="1:4" ht="24.75" customHeight="1" x14ac:dyDescent="0.25">
      <c r="A5" s="98" t="s">
        <v>204</v>
      </c>
      <c r="B5" s="67">
        <f>+'Mérleg-Forrás'!C11</f>
        <v>0</v>
      </c>
      <c r="C5" s="67">
        <f>+'Mérleg-Forrás'!E11</f>
        <v>0</v>
      </c>
      <c r="D5" s="99">
        <v>0</v>
      </c>
    </row>
    <row r="6" spans="1:4" ht="26.25" customHeight="1" x14ac:dyDescent="0.25">
      <c r="A6" s="98" t="s">
        <v>205</v>
      </c>
      <c r="B6" s="67">
        <f>+'Mérleg-Forrás'!C12</f>
        <v>-17130</v>
      </c>
      <c r="C6" s="67">
        <f>+'Mérleg-Forrás'!E12</f>
        <v>-33181</v>
      </c>
      <c r="D6" s="99">
        <f t="shared" si="0"/>
        <v>1.9370110916520724</v>
      </c>
    </row>
    <row r="7" spans="1:4" ht="24.75" customHeight="1" x14ac:dyDescent="0.25">
      <c r="A7" s="77" t="s">
        <v>164</v>
      </c>
      <c r="B7" s="66">
        <f>SUM(B3:B6)-1</f>
        <v>613865</v>
      </c>
      <c r="C7" s="66">
        <f>SUM(C3:C6)</f>
        <v>580685</v>
      </c>
      <c r="D7" s="101">
        <f>C7/B7</f>
        <v>0.94594902788072299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BD09-C787-4010-B03A-044CD2982E1C}">
  <dimension ref="A1:D7"/>
  <sheetViews>
    <sheetView workbookViewId="0">
      <selection activeCell="B7" sqref="B7"/>
    </sheetView>
  </sheetViews>
  <sheetFormatPr defaultColWidth="25" defaultRowHeight="30.75" customHeight="1" x14ac:dyDescent="0.25"/>
  <sheetData>
    <row r="1" spans="1:4" ht="30.75" customHeight="1" x14ac:dyDescent="0.25">
      <c r="A1" s="103" t="s">
        <v>156</v>
      </c>
      <c r="B1" s="96">
        <v>43465</v>
      </c>
      <c r="C1" s="96">
        <v>43830</v>
      </c>
      <c r="D1" s="104" t="s">
        <v>212</v>
      </c>
    </row>
    <row r="2" spans="1:4" ht="30.75" customHeight="1" x14ac:dyDescent="0.25">
      <c r="A2" s="105" t="s">
        <v>207</v>
      </c>
      <c r="B2" s="106">
        <f>+[2]mérleg_20171231!$F$98</f>
        <v>18.669</v>
      </c>
      <c r="C2" s="106">
        <v>126</v>
      </c>
      <c r="D2" s="107">
        <f>+C2/B2</f>
        <v>6.7491563554555682</v>
      </c>
    </row>
    <row r="3" spans="1:4" ht="30.75" customHeight="1" x14ac:dyDescent="0.25">
      <c r="A3" s="105" t="s">
        <v>208</v>
      </c>
      <c r="B3" s="106">
        <v>772</v>
      </c>
      <c r="C3" s="106">
        <v>1509</v>
      </c>
      <c r="D3" s="107">
        <f t="shared" ref="D3" si="0">+C3/B3</f>
        <v>1.9546632124352332</v>
      </c>
    </row>
    <row r="4" spans="1:4" ht="30.75" customHeight="1" x14ac:dyDescent="0.25">
      <c r="A4" s="105" t="s">
        <v>209</v>
      </c>
      <c r="B4" s="106">
        <v>0</v>
      </c>
      <c r="C4" s="106">
        <v>0</v>
      </c>
      <c r="D4" s="107">
        <v>0</v>
      </c>
    </row>
    <row r="5" spans="1:4" ht="30.75" customHeight="1" x14ac:dyDescent="0.25">
      <c r="A5" s="105" t="s">
        <v>210</v>
      </c>
      <c r="B5" s="106">
        <v>0</v>
      </c>
      <c r="C5" s="106">
        <v>0</v>
      </c>
      <c r="D5" s="107">
        <v>0</v>
      </c>
    </row>
    <row r="6" spans="1:4" ht="30.75" customHeight="1" x14ac:dyDescent="0.25">
      <c r="A6" s="105" t="s">
        <v>211</v>
      </c>
      <c r="B6" s="106">
        <v>0</v>
      </c>
      <c r="C6" s="106">
        <v>0</v>
      </c>
      <c r="D6" s="107">
        <v>0</v>
      </c>
    </row>
    <row r="7" spans="1:4" ht="30.75" customHeight="1" x14ac:dyDescent="0.25">
      <c r="A7" s="97" t="s">
        <v>177</v>
      </c>
      <c r="B7" s="108">
        <f>SUM(B2:B6)</f>
        <v>790.66899999999998</v>
      </c>
      <c r="C7" s="108">
        <f>SUM(C2:C6)</f>
        <v>1635</v>
      </c>
      <c r="D7" s="109">
        <f>C7/B7</f>
        <v>2.0678691083120748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FDE2-1B74-4BDE-A2F9-A1B7C5D9818B}">
  <dimension ref="A1:D4"/>
  <sheetViews>
    <sheetView workbookViewId="0">
      <selection activeCell="B3" sqref="B3"/>
    </sheetView>
  </sheetViews>
  <sheetFormatPr defaultColWidth="20.7109375" defaultRowHeight="23.25" customHeight="1" x14ac:dyDescent="0.25"/>
  <cols>
    <col min="1" max="1" width="27.7109375" customWidth="1"/>
  </cols>
  <sheetData>
    <row r="1" spans="1:4" ht="30.75" customHeight="1" x14ac:dyDescent="0.25">
      <c r="A1" s="110" t="s">
        <v>156</v>
      </c>
      <c r="B1" s="96">
        <v>43465</v>
      </c>
      <c r="C1" s="96">
        <v>43830</v>
      </c>
      <c r="D1" s="103" t="s">
        <v>192</v>
      </c>
    </row>
    <row r="2" spans="1:4" ht="23.25" customHeight="1" x14ac:dyDescent="0.25">
      <c r="A2" s="111" t="s">
        <v>213</v>
      </c>
      <c r="B2" s="67">
        <f>+'Mérleg-Forrás'!C22</f>
        <v>0</v>
      </c>
      <c r="C2" s="67">
        <f>+'Mérleg-Forrás'!E22</f>
        <v>0</v>
      </c>
      <c r="D2" s="99">
        <v>0</v>
      </c>
    </row>
    <row r="3" spans="1:4" ht="23.25" customHeight="1" x14ac:dyDescent="0.25">
      <c r="A3" s="111" t="s">
        <v>214</v>
      </c>
      <c r="B3" s="67">
        <f>'Mérleg-Forrás'!C23</f>
        <v>1217</v>
      </c>
      <c r="C3" s="67">
        <f>+'Mérleg-Forrás'!E23</f>
        <v>1275</v>
      </c>
      <c r="D3" s="99">
        <f>C3/B3</f>
        <v>1.047658175842235</v>
      </c>
    </row>
    <row r="4" spans="1:4" ht="23.25" customHeight="1" x14ac:dyDescent="0.25">
      <c r="A4" s="112" t="s">
        <v>177</v>
      </c>
      <c r="B4" s="66">
        <f>SUM(B2:B3)</f>
        <v>1217</v>
      </c>
      <c r="C4" s="66">
        <f>SUM(C2:C3)</f>
        <v>1275</v>
      </c>
      <c r="D4" s="101">
        <f>C4/B4</f>
        <v>1.047658175842235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1B84A-0AF5-4E00-B573-94DAA0D194AE}">
  <dimension ref="A1:D9"/>
  <sheetViews>
    <sheetView workbookViewId="0">
      <selection activeCell="C2" sqref="C2"/>
    </sheetView>
  </sheetViews>
  <sheetFormatPr defaultColWidth="24.5703125" defaultRowHeight="46.5" customHeight="1" x14ac:dyDescent="0.25"/>
  <sheetData>
    <row r="1" spans="1:4" ht="46.5" customHeight="1" x14ac:dyDescent="0.25">
      <c r="A1" s="95" t="s">
        <v>156</v>
      </c>
      <c r="B1" s="96">
        <v>43465</v>
      </c>
      <c r="C1" s="96">
        <v>43830</v>
      </c>
      <c r="D1" s="103" t="s">
        <v>170</v>
      </c>
    </row>
    <row r="2" spans="1:4" ht="46.5" customHeight="1" x14ac:dyDescent="0.25">
      <c r="A2" s="113" t="s">
        <v>215</v>
      </c>
      <c r="B2" s="114">
        <v>0</v>
      </c>
      <c r="C2" s="114">
        <v>0</v>
      </c>
      <c r="D2" s="115">
        <v>0</v>
      </c>
    </row>
    <row r="3" spans="1:4" ht="46.5" customHeight="1" x14ac:dyDescent="0.25">
      <c r="A3" s="113" t="s">
        <v>216</v>
      </c>
      <c r="B3" s="114">
        <v>0</v>
      </c>
      <c r="C3" s="114">
        <v>0</v>
      </c>
      <c r="D3" s="115">
        <v>0</v>
      </c>
    </row>
    <row r="4" spans="1:4" ht="46.5" customHeight="1" x14ac:dyDescent="0.25">
      <c r="A4" s="113" t="s">
        <v>217</v>
      </c>
      <c r="B4" s="114">
        <v>0</v>
      </c>
      <c r="C4" s="114">
        <v>0</v>
      </c>
      <c r="D4" s="115">
        <v>0</v>
      </c>
    </row>
    <row r="5" spans="1:4" ht="46.5" customHeight="1" x14ac:dyDescent="0.25">
      <c r="A5" s="113" t="s">
        <v>218</v>
      </c>
      <c r="B5" s="114">
        <v>0</v>
      </c>
      <c r="C5" s="114">
        <v>0</v>
      </c>
      <c r="D5" s="115">
        <v>0</v>
      </c>
    </row>
    <row r="6" spans="1:4" ht="46.5" customHeight="1" x14ac:dyDescent="0.25">
      <c r="A6" s="113" t="s">
        <v>219</v>
      </c>
      <c r="B6" s="114">
        <f>+Eredménykimutatás!C13</f>
        <v>16</v>
      </c>
      <c r="C6" s="114">
        <f>+Eredménykimutatás!E13</f>
        <v>0</v>
      </c>
      <c r="D6" s="115">
        <v>0</v>
      </c>
    </row>
    <row r="7" spans="1:4" ht="46.5" customHeight="1" x14ac:dyDescent="0.25">
      <c r="A7" s="113" t="s">
        <v>220</v>
      </c>
      <c r="B7" s="114">
        <f>+Eredménykimutatás!C33</f>
        <v>25605</v>
      </c>
      <c r="C7" s="114">
        <f>+Eredménykimutatás!E33</f>
        <v>22562</v>
      </c>
      <c r="D7" s="115">
        <f>C7/B7</f>
        <v>0.88115602421402073</v>
      </c>
    </row>
    <row r="8" spans="1:4" ht="46.5" customHeight="1" x14ac:dyDescent="0.25">
      <c r="A8" s="113" t="s">
        <v>221</v>
      </c>
      <c r="B8" s="114">
        <v>0</v>
      </c>
      <c r="C8" s="114">
        <v>0</v>
      </c>
      <c r="D8" s="115">
        <v>0</v>
      </c>
    </row>
    <row r="9" spans="1:4" ht="46.5" customHeight="1" x14ac:dyDescent="0.25">
      <c r="A9" s="110" t="s">
        <v>177</v>
      </c>
      <c r="B9" s="108">
        <f>SUM(B2:B8)</f>
        <v>25621</v>
      </c>
      <c r="C9" s="108">
        <f>SUM(C2:C8)</f>
        <v>22562</v>
      </c>
      <c r="D9" s="109">
        <f>C9/B9</f>
        <v>0.8806057530931658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7F5A-85EB-4F7C-8A01-BF7609851248}">
  <dimension ref="A1:C12"/>
  <sheetViews>
    <sheetView workbookViewId="0">
      <selection activeCell="C11" sqref="C11"/>
    </sheetView>
  </sheetViews>
  <sheetFormatPr defaultColWidth="52.140625" defaultRowHeight="15" customHeight="1" x14ac:dyDescent="0.25"/>
  <cols>
    <col min="1" max="1" width="58.7109375" bestFit="1" customWidth="1"/>
    <col min="2" max="2" width="21" customWidth="1"/>
    <col min="3" max="3" width="21.85546875" customWidth="1"/>
  </cols>
  <sheetData>
    <row r="1" spans="1:3" ht="15" customHeight="1" x14ac:dyDescent="0.25">
      <c r="A1" s="116" t="s">
        <v>156</v>
      </c>
      <c r="B1" s="121">
        <v>43465</v>
      </c>
      <c r="C1" s="121">
        <v>43830</v>
      </c>
    </row>
    <row r="2" spans="1:3" ht="15" customHeight="1" x14ac:dyDescent="0.25">
      <c r="A2" s="117" t="s">
        <v>222</v>
      </c>
      <c r="B2" s="118">
        <v>0</v>
      </c>
      <c r="C2" s="118">
        <v>0</v>
      </c>
    </row>
    <row r="3" spans="1:3" ht="15" customHeight="1" x14ac:dyDescent="0.25">
      <c r="A3" s="117" t="s">
        <v>217</v>
      </c>
      <c r="B3" s="118">
        <v>0</v>
      </c>
      <c r="C3" s="118">
        <v>0</v>
      </c>
    </row>
    <row r="4" spans="1:3" ht="15" customHeight="1" x14ac:dyDescent="0.25">
      <c r="A4" s="117" t="s">
        <v>223</v>
      </c>
      <c r="B4" s="118">
        <v>0</v>
      </c>
      <c r="C4" s="118">
        <v>0</v>
      </c>
    </row>
    <row r="5" spans="1:3" ht="15" customHeight="1" x14ac:dyDescent="0.25">
      <c r="A5" s="117" t="s">
        <v>224</v>
      </c>
      <c r="B5" s="118">
        <v>0</v>
      </c>
      <c r="C5" s="118">
        <v>0</v>
      </c>
    </row>
    <row r="6" spans="1:3" ht="15" customHeight="1" x14ac:dyDescent="0.25">
      <c r="A6" s="117" t="s">
        <v>225</v>
      </c>
      <c r="B6" s="118">
        <v>0</v>
      </c>
      <c r="C6" s="118">
        <v>0</v>
      </c>
    </row>
    <row r="7" spans="1:3" ht="15" customHeight="1" x14ac:dyDescent="0.25">
      <c r="A7" s="119" t="s">
        <v>226</v>
      </c>
      <c r="B7" s="120">
        <f>SUM(B2:B6)</f>
        <v>0</v>
      </c>
      <c r="C7" s="120">
        <f>SUM(C2:C6)</f>
        <v>0</v>
      </c>
    </row>
    <row r="8" spans="1:3" ht="15" customHeight="1" x14ac:dyDescent="0.25">
      <c r="A8" s="117" t="s">
        <v>227</v>
      </c>
      <c r="B8" s="118">
        <f>+Eredménykimutatás!C26</f>
        <v>32782</v>
      </c>
      <c r="C8" s="118">
        <f>+Eredménykimutatás!E26</f>
        <v>53640</v>
      </c>
    </row>
    <row r="9" spans="1:3" ht="15" customHeight="1" x14ac:dyDescent="0.25">
      <c r="A9" s="117" t="s">
        <v>228</v>
      </c>
      <c r="B9" s="118">
        <f>+Eredménykimutatás!C27</f>
        <v>265</v>
      </c>
      <c r="C9" s="118">
        <f>+Eredménykimutatás!E27</f>
        <v>273</v>
      </c>
    </row>
    <row r="10" spans="1:3" ht="15" customHeight="1" x14ac:dyDescent="0.25">
      <c r="A10" s="117" t="s">
        <v>229</v>
      </c>
      <c r="B10" s="118">
        <f>Eredménykimutatás!C38</f>
        <v>9704</v>
      </c>
      <c r="C10" s="118">
        <f>Eredménykimutatás!E38</f>
        <v>1830</v>
      </c>
    </row>
    <row r="11" spans="1:3" ht="15" customHeight="1" x14ac:dyDescent="0.25">
      <c r="A11" s="117" t="s">
        <v>230</v>
      </c>
      <c r="B11" s="118">
        <v>0</v>
      </c>
      <c r="C11" s="118">
        <v>0</v>
      </c>
    </row>
    <row r="12" spans="1:3" ht="15" customHeight="1" x14ac:dyDescent="0.25">
      <c r="A12" s="119" t="s">
        <v>231</v>
      </c>
      <c r="B12" s="120">
        <f>SUM(B2:B11)</f>
        <v>42751</v>
      </c>
      <c r="C12" s="120">
        <f>SUM(C2:C11)</f>
        <v>55743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3F8E-97C2-4BE4-8477-48F3511FF591}">
  <dimension ref="A1:D32"/>
  <sheetViews>
    <sheetView topLeftCell="A10" workbookViewId="0">
      <selection activeCell="D33" sqref="D33"/>
    </sheetView>
  </sheetViews>
  <sheetFormatPr defaultColWidth="38" defaultRowHeight="15.75" x14ac:dyDescent="0.25"/>
  <cols>
    <col min="1" max="1" width="14.140625" style="131" customWidth="1"/>
    <col min="2" max="2" width="73.28515625" style="131" customWidth="1"/>
    <col min="3" max="3" width="18.140625" style="131" customWidth="1"/>
    <col min="4" max="4" width="19.28515625" style="131" customWidth="1"/>
    <col min="5" max="16384" width="38" style="131"/>
  </cols>
  <sheetData>
    <row r="1" spans="1:4" ht="20.25" x14ac:dyDescent="0.3">
      <c r="A1" s="133" t="s">
        <v>280</v>
      </c>
      <c r="B1" s="133" t="s">
        <v>156</v>
      </c>
      <c r="C1" s="134">
        <v>43465</v>
      </c>
      <c r="D1" s="134">
        <v>43830</v>
      </c>
    </row>
    <row r="2" spans="1:4" s="136" customFormat="1" ht="31.5" x14ac:dyDescent="0.25">
      <c r="A2" s="135" t="s">
        <v>236</v>
      </c>
      <c r="B2" s="142" t="s">
        <v>237</v>
      </c>
      <c r="C2" s="135">
        <v>3659</v>
      </c>
      <c r="D2" s="175">
        <f>D3+D4+D8+D9+D10+D12+D13</f>
        <v>-1372</v>
      </c>
    </row>
    <row r="3" spans="1:4" x14ac:dyDescent="0.25">
      <c r="A3" s="132" t="s">
        <v>238</v>
      </c>
      <c r="B3" s="143" t="s">
        <v>239</v>
      </c>
      <c r="C3" s="175">
        <f>Eredménykimutatás!C40</f>
        <v>-17130</v>
      </c>
      <c r="D3" s="175">
        <f>Eredménykimutatás!E40</f>
        <v>-33181</v>
      </c>
    </row>
    <row r="4" spans="1:4" x14ac:dyDescent="0.25">
      <c r="A4" s="132" t="s">
        <v>240</v>
      </c>
      <c r="B4" s="143" t="s">
        <v>241</v>
      </c>
      <c r="C4" s="175">
        <f>Eredménykimutatás!C25</f>
        <v>100</v>
      </c>
      <c r="D4" s="175">
        <f>Eredménykimutatás!E25</f>
        <v>210</v>
      </c>
    </row>
    <row r="5" spans="1:4" x14ac:dyDescent="0.25">
      <c r="A5" s="132" t="s">
        <v>242</v>
      </c>
      <c r="B5" s="143" t="s">
        <v>243</v>
      </c>
      <c r="C5" s="135">
        <f>+[3]cashflow_20171231!$D5</f>
        <v>0</v>
      </c>
      <c r="D5" s="135">
        <f>+[4]cashflow_20190323!$D5</f>
        <v>0</v>
      </c>
    </row>
    <row r="6" spans="1:4" x14ac:dyDescent="0.25">
      <c r="A6" s="132" t="s">
        <v>244</v>
      </c>
      <c r="B6" s="143" t="s">
        <v>245</v>
      </c>
      <c r="C6" s="135">
        <f>+[3]cashflow_20171231!$D6</f>
        <v>0</v>
      </c>
      <c r="D6" s="135">
        <f>+[4]cashflow_20190323!$D6</f>
        <v>0</v>
      </c>
    </row>
    <row r="7" spans="1:4" x14ac:dyDescent="0.25">
      <c r="A7" s="132" t="s">
        <v>246</v>
      </c>
      <c r="B7" s="143" t="s">
        <v>247</v>
      </c>
      <c r="C7" s="135">
        <f>+[3]cashflow_20171231!$D7</f>
        <v>0</v>
      </c>
      <c r="D7" s="135">
        <f>+[4]cashflow_20190323!$D7</f>
        <v>0</v>
      </c>
    </row>
    <row r="8" spans="1:4" x14ac:dyDescent="0.25">
      <c r="A8" s="132" t="s">
        <v>248</v>
      </c>
      <c r="B8" s="143" t="s">
        <v>249</v>
      </c>
      <c r="C8" s="135">
        <v>0</v>
      </c>
      <c r="D8" s="135">
        <v>107</v>
      </c>
    </row>
    <row r="9" spans="1:4" x14ac:dyDescent="0.25">
      <c r="A9" s="132" t="s">
        <v>250</v>
      </c>
      <c r="B9" s="143" t="s">
        <v>251</v>
      </c>
      <c r="C9" s="135">
        <v>-204</v>
      </c>
      <c r="D9" s="175">
        <v>937</v>
      </c>
    </row>
    <row r="10" spans="1:4" x14ac:dyDescent="0.25">
      <c r="A10" s="132" t="s">
        <v>252</v>
      </c>
      <c r="B10" s="143" t="s">
        <v>253</v>
      </c>
      <c r="C10" s="135">
        <v>-32</v>
      </c>
      <c r="D10" s="175">
        <f>'Mérleg-Forrás'!E21-'Mérleg-Forrás'!C23</f>
        <v>58</v>
      </c>
    </row>
    <row r="11" spans="1:4" x14ac:dyDescent="0.25">
      <c r="A11" s="132" t="s">
        <v>254</v>
      </c>
      <c r="B11" s="143" t="s">
        <v>255</v>
      </c>
      <c r="C11" s="135">
        <f>+[3]cashflow_20171231!$D11</f>
        <v>0</v>
      </c>
      <c r="D11" s="135">
        <f>+[4]cashflow_20190323!$D11</f>
        <v>0</v>
      </c>
    </row>
    <row r="12" spans="1:4" x14ac:dyDescent="0.25">
      <c r="A12" s="132" t="s">
        <v>25</v>
      </c>
      <c r="B12" s="143" t="s">
        <v>256</v>
      </c>
      <c r="C12" s="135">
        <v>18807</v>
      </c>
      <c r="D12" s="135">
        <v>29763</v>
      </c>
    </row>
    <row r="13" spans="1:4" x14ac:dyDescent="0.25">
      <c r="A13" s="132" t="s">
        <v>27</v>
      </c>
      <c r="B13" s="143" t="s">
        <v>257</v>
      </c>
      <c r="C13" s="135">
        <v>2118</v>
      </c>
      <c r="D13" s="175">
        <f>'Mérleg-Eszköz'!C42-'Mérleg-Eszköz'!E42</f>
        <v>734</v>
      </c>
    </row>
    <row r="14" spans="1:4" x14ac:dyDescent="0.25">
      <c r="A14" s="132" t="s">
        <v>29</v>
      </c>
      <c r="B14" s="143" t="s">
        <v>258</v>
      </c>
      <c r="C14" s="135">
        <f>+[3]cashflow_20171231!$D14</f>
        <v>0</v>
      </c>
      <c r="D14" s="135">
        <f>[4]cashflow_20190323!$D14</f>
        <v>0</v>
      </c>
    </row>
    <row r="15" spans="1:4" x14ac:dyDescent="0.25">
      <c r="A15" s="132" t="s">
        <v>31</v>
      </c>
      <c r="B15" s="143" t="s">
        <v>259</v>
      </c>
      <c r="C15" s="135">
        <f>+[3]cashflow_20171231!$D15</f>
        <v>0</v>
      </c>
      <c r="D15" s="135">
        <f>+[4]cashflow_20190323!$D15</f>
        <v>0</v>
      </c>
    </row>
    <row r="16" spans="1:4" s="136" customFormat="1" ht="31.5" x14ac:dyDescent="0.25">
      <c r="A16" s="135" t="s">
        <v>260</v>
      </c>
      <c r="B16" s="142" t="s">
        <v>261</v>
      </c>
      <c r="C16" s="135">
        <f>C17</f>
        <v>0</v>
      </c>
      <c r="D16" s="135">
        <f>D17</f>
        <v>-263</v>
      </c>
    </row>
    <row r="17" spans="1:4" x14ac:dyDescent="0.25">
      <c r="A17" s="132" t="s">
        <v>33</v>
      </c>
      <c r="B17" s="143" t="s">
        <v>262</v>
      </c>
      <c r="C17" s="135">
        <v>0</v>
      </c>
      <c r="D17" s="135">
        <v>-263</v>
      </c>
    </row>
    <row r="18" spans="1:4" x14ac:dyDescent="0.25">
      <c r="A18" s="132" t="s">
        <v>35</v>
      </c>
      <c r="B18" s="143" t="s">
        <v>263</v>
      </c>
      <c r="C18" s="135">
        <f>+[3]cashflow_20171231!$D18</f>
        <v>0</v>
      </c>
      <c r="D18" s="135">
        <f>+[4]cashflow_20190323!$D18</f>
        <v>0</v>
      </c>
    </row>
    <row r="19" spans="1:4" x14ac:dyDescent="0.25">
      <c r="A19" s="132" t="s">
        <v>36</v>
      </c>
      <c r="B19" s="143" t="s">
        <v>264</v>
      </c>
      <c r="C19" s="135">
        <f>+[3]cashflow_20171231!$D19</f>
        <v>0</v>
      </c>
      <c r="D19" s="135">
        <f>+[4]cashflow_20190323!$D19</f>
        <v>0</v>
      </c>
    </row>
    <row r="20" spans="1:4" s="136" customFormat="1" ht="31.5" x14ac:dyDescent="0.25">
      <c r="A20" s="135" t="s">
        <v>265</v>
      </c>
      <c r="B20" s="142" t="s">
        <v>266</v>
      </c>
      <c r="C20" s="135">
        <f>+[3]cashflow_20171231!$D20</f>
        <v>0</v>
      </c>
      <c r="D20" s="135">
        <v>120</v>
      </c>
    </row>
    <row r="21" spans="1:4" x14ac:dyDescent="0.25">
      <c r="A21" s="132" t="s">
        <v>37</v>
      </c>
      <c r="B21" s="143" t="s">
        <v>267</v>
      </c>
      <c r="C21" s="135">
        <f>+[3]cashflow_20171231!$D21</f>
        <v>0</v>
      </c>
      <c r="D21" s="135">
        <f>+[4]cashflow_20190323!$D21</f>
        <v>0</v>
      </c>
    </row>
    <row r="22" spans="1:4" x14ac:dyDescent="0.25">
      <c r="A22" s="132" t="s">
        <v>38</v>
      </c>
      <c r="B22" s="143" t="s">
        <v>268</v>
      </c>
      <c r="C22" s="135">
        <f>+[3]cashflow_20171231!$D22</f>
        <v>0</v>
      </c>
      <c r="D22" s="135">
        <f>+[4]cashflow_20190323!$D22</f>
        <v>0</v>
      </c>
    </row>
    <row r="23" spans="1:4" x14ac:dyDescent="0.25">
      <c r="A23" s="132" t="s">
        <v>39</v>
      </c>
      <c r="B23" s="143" t="s">
        <v>269</v>
      </c>
      <c r="C23" s="135">
        <f>+[3]cashflow_20171231!$D23</f>
        <v>0</v>
      </c>
      <c r="D23" s="135">
        <v>120</v>
      </c>
    </row>
    <row r="24" spans="1:4" ht="31.5" x14ac:dyDescent="0.25">
      <c r="A24" s="132" t="s">
        <v>40</v>
      </c>
      <c r="B24" s="143" t="s">
        <v>270</v>
      </c>
      <c r="C24" s="135">
        <f>+[3]cashflow_20171231!$D24</f>
        <v>0</v>
      </c>
      <c r="D24" s="135">
        <f>+[4]cashflow_20190323!$D24</f>
        <v>0</v>
      </c>
    </row>
    <row r="25" spans="1:4" x14ac:dyDescent="0.25">
      <c r="A25" s="132" t="s">
        <v>42</v>
      </c>
      <c r="B25" s="143" t="s">
        <v>271</v>
      </c>
      <c r="C25" s="135">
        <f>+[3]cashflow_20171231!$D25</f>
        <v>0</v>
      </c>
      <c r="D25" s="135">
        <f>+[4]cashflow_20190323!$D25</f>
        <v>0</v>
      </c>
    </row>
    <row r="26" spans="1:4" x14ac:dyDescent="0.25">
      <c r="A26" s="132" t="s">
        <v>44</v>
      </c>
      <c r="B26" s="143" t="s">
        <v>272</v>
      </c>
      <c r="C26" s="135">
        <f>+[3]cashflow_20171231!$D26</f>
        <v>0</v>
      </c>
      <c r="D26" s="135">
        <f>+[4]cashflow_20190323!$D26</f>
        <v>0</v>
      </c>
    </row>
    <row r="27" spans="1:4" x14ac:dyDescent="0.25">
      <c r="A27" s="132" t="s">
        <v>45</v>
      </c>
      <c r="B27" s="143" t="s">
        <v>273</v>
      </c>
      <c r="C27" s="135">
        <f>+[3]cashflow_20171231!$D27</f>
        <v>0</v>
      </c>
      <c r="D27" s="135">
        <f>+[4]cashflow_20190323!$D27</f>
        <v>0</v>
      </c>
    </row>
    <row r="28" spans="1:4" x14ac:dyDescent="0.25">
      <c r="A28" s="132" t="s">
        <v>46</v>
      </c>
      <c r="B28" s="143" t="s">
        <v>274</v>
      </c>
      <c r="C28" s="135">
        <f>+[3]cashflow_20171231!$D28</f>
        <v>0</v>
      </c>
      <c r="D28" s="135">
        <f>+[4]cashflow_20190323!$D28</f>
        <v>0</v>
      </c>
    </row>
    <row r="29" spans="1:4" x14ac:dyDescent="0.25">
      <c r="A29" s="132" t="s">
        <v>47</v>
      </c>
      <c r="B29" s="143" t="s">
        <v>275</v>
      </c>
      <c r="C29" s="135">
        <f>+[3]cashflow_20171231!$D29</f>
        <v>0</v>
      </c>
      <c r="D29" s="135">
        <f>+[4]cashflow_20190323!$D29</f>
        <v>0</v>
      </c>
    </row>
    <row r="30" spans="1:4" x14ac:dyDescent="0.25">
      <c r="A30" s="132" t="s">
        <v>48</v>
      </c>
      <c r="B30" s="143" t="s">
        <v>276</v>
      </c>
      <c r="C30" s="135">
        <f>+[3]cashflow_20171231!$D30</f>
        <v>0</v>
      </c>
      <c r="D30" s="135">
        <f>+[4]cashflow_20190323!$D30</f>
        <v>0</v>
      </c>
    </row>
    <row r="31" spans="1:4" x14ac:dyDescent="0.25">
      <c r="A31" s="132" t="s">
        <v>49</v>
      </c>
      <c r="B31" s="143" t="s">
        <v>277</v>
      </c>
      <c r="C31" s="135">
        <f>+[3]cashflow_20171231!$D31</f>
        <v>0</v>
      </c>
      <c r="D31" s="135">
        <f>+[4]cashflow_20190323!$D31</f>
        <v>0</v>
      </c>
    </row>
    <row r="32" spans="1:4" s="136" customFormat="1" x14ac:dyDescent="0.25">
      <c r="A32" s="135" t="s">
        <v>278</v>
      </c>
      <c r="B32" s="142" t="s">
        <v>279</v>
      </c>
      <c r="C32" s="135">
        <v>3659</v>
      </c>
      <c r="D32" s="175">
        <f>D2+D16+D20</f>
        <v>-1515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8771-FC68-4246-AE5E-2D45CE60B791}">
  <dimension ref="A1:D5"/>
  <sheetViews>
    <sheetView workbookViewId="0">
      <selection activeCell="E11" sqref="E11"/>
    </sheetView>
  </sheetViews>
  <sheetFormatPr defaultRowHeight="29.25" customHeight="1" x14ac:dyDescent="0.25"/>
  <cols>
    <col min="1" max="1" width="38.5703125" bestFit="1" customWidth="1"/>
    <col min="2" max="2" width="15.140625" customWidth="1"/>
    <col min="3" max="3" width="16.140625" customWidth="1"/>
    <col min="4" max="4" width="23.5703125" customWidth="1"/>
  </cols>
  <sheetData>
    <row r="1" spans="1:4" ht="44.25" customHeight="1" x14ac:dyDescent="0.25">
      <c r="A1" s="122" t="s">
        <v>156</v>
      </c>
      <c r="B1" s="130">
        <v>43465</v>
      </c>
      <c r="C1" s="130">
        <v>43830</v>
      </c>
      <c r="D1" s="123" t="s">
        <v>170</v>
      </c>
    </row>
    <row r="2" spans="1:4" ht="29.25" customHeight="1" x14ac:dyDescent="0.25">
      <c r="A2" s="124" t="s">
        <v>232</v>
      </c>
      <c r="B2" s="125">
        <f>+Eredménykimutatás!C23</f>
        <v>11726</v>
      </c>
      <c r="C2" s="125">
        <f>+Eredménykimutatás!E23</f>
        <v>13001</v>
      </c>
      <c r="D2" s="126">
        <f>C2/B2</f>
        <v>1.1087327306839503</v>
      </c>
    </row>
    <row r="3" spans="1:4" ht="29.25" customHeight="1" x14ac:dyDescent="0.25">
      <c r="A3" s="124" t="s">
        <v>233</v>
      </c>
      <c r="B3" s="125">
        <f>+Eredménykimutatás!C24</f>
        <v>20955</v>
      </c>
      <c r="C3" s="125">
        <f>+Eredménykimutatás!E24</f>
        <v>40429</v>
      </c>
      <c r="D3" s="126">
        <f>C3/B3</f>
        <v>1.9293247434979719</v>
      </c>
    </row>
    <row r="4" spans="1:4" ht="29.25" customHeight="1" x14ac:dyDescent="0.25">
      <c r="A4" s="124" t="s">
        <v>234</v>
      </c>
      <c r="B4" s="125">
        <f>+Eredménykimutatás!C25</f>
        <v>100</v>
      </c>
      <c r="C4" s="125">
        <f>+Eredménykimutatás!E25</f>
        <v>210</v>
      </c>
      <c r="D4" s="126">
        <f>C4/B4</f>
        <v>2.1</v>
      </c>
    </row>
    <row r="5" spans="1:4" ht="29.25" customHeight="1" x14ac:dyDescent="0.25">
      <c r="A5" s="127" t="s">
        <v>235</v>
      </c>
      <c r="B5" s="128">
        <f>SUM(B2:B4)+1</f>
        <v>32782</v>
      </c>
      <c r="C5" s="128">
        <f>SUM(C2:C4)</f>
        <v>53640</v>
      </c>
      <c r="D5" s="129">
        <f>C5/B5</f>
        <v>1.6362638033066927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E303D-75BC-49B3-A793-E59D324A34AD}">
  <dimension ref="A1:C35"/>
  <sheetViews>
    <sheetView topLeftCell="A8" workbookViewId="0">
      <selection activeCell="I30" sqref="I30"/>
    </sheetView>
  </sheetViews>
  <sheetFormatPr defaultRowHeight="15" x14ac:dyDescent="0.25"/>
  <cols>
    <col min="1" max="1" width="48.140625" customWidth="1"/>
    <col min="2" max="2" width="40" customWidth="1"/>
    <col min="3" max="3" width="16.140625" style="179" customWidth="1"/>
  </cols>
  <sheetData>
    <row r="1" spans="1:3" s="177" customFormat="1" x14ac:dyDescent="0.25">
      <c r="A1" s="177" t="s">
        <v>301</v>
      </c>
      <c r="C1" s="178">
        <v>-1372</v>
      </c>
    </row>
    <row r="2" spans="1:3" x14ac:dyDescent="0.25">
      <c r="A2" t="s">
        <v>302</v>
      </c>
      <c r="C2" s="179">
        <f>Eredménykimutatás!E40</f>
        <v>-33181</v>
      </c>
    </row>
    <row r="3" spans="1:3" x14ac:dyDescent="0.25">
      <c r="A3" t="s">
        <v>303</v>
      </c>
    </row>
    <row r="4" spans="1:3" x14ac:dyDescent="0.25">
      <c r="A4" t="s">
        <v>304</v>
      </c>
    </row>
    <row r="5" spans="1:3" x14ac:dyDescent="0.25">
      <c r="A5" t="s">
        <v>305</v>
      </c>
      <c r="C5" s="179">
        <f>C2+C4</f>
        <v>-33181</v>
      </c>
    </row>
    <row r="6" spans="1:3" x14ac:dyDescent="0.25">
      <c r="A6" t="s">
        <v>306</v>
      </c>
      <c r="C6" s="179">
        <f>Eredménykimutatás!E25</f>
        <v>210</v>
      </c>
    </row>
    <row r="7" spans="1:3" x14ac:dyDescent="0.25">
      <c r="A7" t="s">
        <v>307</v>
      </c>
    </row>
    <row r="8" spans="1:3" x14ac:dyDescent="0.25">
      <c r="A8" t="s">
        <v>308</v>
      </c>
    </row>
    <row r="9" spans="1:3" x14ac:dyDescent="0.25">
      <c r="A9" t="s">
        <v>309</v>
      </c>
    </row>
    <row r="10" spans="1:3" x14ac:dyDescent="0.25">
      <c r="A10" t="s">
        <v>310</v>
      </c>
      <c r="C10" s="179">
        <v>107</v>
      </c>
    </row>
    <row r="11" spans="1:3" x14ac:dyDescent="0.25">
      <c r="A11" t="s">
        <v>311</v>
      </c>
      <c r="C11" s="179">
        <v>937</v>
      </c>
    </row>
    <row r="12" spans="1:3" x14ac:dyDescent="0.25">
      <c r="A12" t="s">
        <v>312</v>
      </c>
      <c r="C12" s="179">
        <f>'Mérleg-Forrás'!E21-'Mérleg-Forrás'!C21</f>
        <v>58</v>
      </c>
    </row>
    <row r="13" spans="1:3" x14ac:dyDescent="0.25">
      <c r="A13" t="s">
        <v>313</v>
      </c>
    </row>
    <row r="14" spans="1:3" x14ac:dyDescent="0.25">
      <c r="A14" t="s">
        <v>314</v>
      </c>
      <c r="C14" s="179">
        <v>29763</v>
      </c>
    </row>
    <row r="15" spans="1:3" x14ac:dyDescent="0.25">
      <c r="A15" t="s">
        <v>315</v>
      </c>
      <c r="C15" s="179">
        <f>'Mérleg-Eszköz'!E42-'Mérleg-Eszköz'!C42</f>
        <v>-734</v>
      </c>
    </row>
    <row r="16" spans="1:3" x14ac:dyDescent="0.25">
      <c r="A16" t="s">
        <v>316</v>
      </c>
    </row>
    <row r="17" spans="1:3" x14ac:dyDescent="0.25">
      <c r="A17" t="s">
        <v>317</v>
      </c>
    </row>
    <row r="18" spans="1:3" s="177" customFormat="1" x14ac:dyDescent="0.25">
      <c r="A18" s="177" t="s">
        <v>318</v>
      </c>
      <c r="C18" s="178">
        <v>-263</v>
      </c>
    </row>
    <row r="19" spans="1:3" x14ac:dyDescent="0.25">
      <c r="A19" t="s">
        <v>319</v>
      </c>
      <c r="C19" s="179">
        <v>-263</v>
      </c>
    </row>
    <row r="20" spans="1:3" x14ac:dyDescent="0.25">
      <c r="A20" t="s">
        <v>320</v>
      </c>
    </row>
    <row r="21" spans="1:3" x14ac:dyDescent="0.25">
      <c r="A21" t="s">
        <v>321</v>
      </c>
    </row>
    <row r="22" spans="1:3" x14ac:dyDescent="0.25">
      <c r="A22" t="s">
        <v>322</v>
      </c>
    </row>
    <row r="23" spans="1:3" x14ac:dyDescent="0.25">
      <c r="A23" t="s">
        <v>323</v>
      </c>
    </row>
    <row r="24" spans="1:3" s="177" customFormat="1" x14ac:dyDescent="0.25">
      <c r="A24" s="177" t="s">
        <v>324</v>
      </c>
      <c r="C24" s="178">
        <f>'Mérleg-Forrás'!E18-'Mérleg-Forrás'!C18</f>
        <v>120</v>
      </c>
    </row>
    <row r="25" spans="1:3" x14ac:dyDescent="0.25">
      <c r="A25" t="s">
        <v>325</v>
      </c>
    </row>
    <row r="26" spans="1:3" x14ac:dyDescent="0.25">
      <c r="A26" t="s">
        <v>326</v>
      </c>
    </row>
    <row r="27" spans="1:3" x14ac:dyDescent="0.25">
      <c r="A27" t="s">
        <v>327</v>
      </c>
      <c r="C27" s="179">
        <v>120</v>
      </c>
    </row>
    <row r="28" spans="1:3" x14ac:dyDescent="0.25">
      <c r="A28" t="s">
        <v>328</v>
      </c>
    </row>
    <row r="29" spans="1:3" x14ac:dyDescent="0.25">
      <c r="A29" t="s">
        <v>329</v>
      </c>
    </row>
    <row r="30" spans="1:3" x14ac:dyDescent="0.25">
      <c r="A30" t="s">
        <v>330</v>
      </c>
    </row>
    <row r="31" spans="1:3" x14ac:dyDescent="0.25">
      <c r="A31" t="s">
        <v>331</v>
      </c>
    </row>
    <row r="32" spans="1:3" x14ac:dyDescent="0.25">
      <c r="A32" t="s">
        <v>332</v>
      </c>
    </row>
    <row r="33" spans="1:3" s="177" customFormat="1" x14ac:dyDescent="0.25">
      <c r="A33" s="177" t="s">
        <v>333</v>
      </c>
      <c r="C33" s="178">
        <v>-1515</v>
      </c>
    </row>
    <row r="34" spans="1:3" x14ac:dyDescent="0.25">
      <c r="A34" t="s">
        <v>334</v>
      </c>
    </row>
    <row r="35" spans="1:3" x14ac:dyDescent="0.25">
      <c r="A35" t="s">
        <v>335</v>
      </c>
      <c r="C35" s="179">
        <v>-1515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87B1-FF21-486E-8ADA-BF154C6465AD}">
  <dimension ref="A1:C7"/>
  <sheetViews>
    <sheetView workbookViewId="0">
      <selection activeCell="C2" sqref="C2"/>
    </sheetView>
  </sheetViews>
  <sheetFormatPr defaultColWidth="13.140625" defaultRowHeight="26.25" customHeight="1" x14ac:dyDescent="0.25"/>
  <cols>
    <col min="1" max="1" width="33.28515625" customWidth="1"/>
  </cols>
  <sheetData>
    <row r="1" spans="1:3" ht="26.25" customHeight="1" x14ac:dyDescent="0.25">
      <c r="A1" s="190" t="s">
        <v>156</v>
      </c>
      <c r="B1" s="141">
        <v>2019</v>
      </c>
      <c r="C1" s="141" t="s">
        <v>336</v>
      </c>
    </row>
    <row r="2" spans="1:3" ht="26.25" customHeight="1" x14ac:dyDescent="0.25">
      <c r="A2" s="190"/>
      <c r="B2" s="141" t="s">
        <v>281</v>
      </c>
      <c r="C2" s="141" t="s">
        <v>282</v>
      </c>
    </row>
    <row r="3" spans="1:3" ht="26.25" customHeight="1" x14ac:dyDescent="0.25">
      <c r="A3" s="137" t="s">
        <v>233</v>
      </c>
      <c r="B3" s="138"/>
      <c r="C3" s="138"/>
    </row>
    <row r="4" spans="1:3" ht="26.25" customHeight="1" x14ac:dyDescent="0.25">
      <c r="A4" s="137" t="s">
        <v>283</v>
      </c>
      <c r="B4" s="138"/>
      <c r="C4" s="138"/>
    </row>
    <row r="5" spans="1:3" ht="26.25" customHeight="1" x14ac:dyDescent="0.25">
      <c r="A5" s="137" t="s">
        <v>285</v>
      </c>
      <c r="B5" s="138"/>
      <c r="C5" s="138"/>
    </row>
    <row r="6" spans="1:3" ht="26.25" customHeight="1" x14ac:dyDescent="0.25">
      <c r="A6" s="137" t="s">
        <v>284</v>
      </c>
      <c r="B6" s="138"/>
      <c r="C6" s="138"/>
    </row>
    <row r="7" spans="1:3" ht="26.25" customHeight="1" x14ac:dyDescent="0.25">
      <c r="A7" s="139" t="s">
        <v>177</v>
      </c>
      <c r="B7" s="140">
        <f>+SUM(B3:B6)</f>
        <v>0</v>
      </c>
      <c r="C7" s="140">
        <f>+SUM(C3:C6)</f>
        <v>0</v>
      </c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7842-9173-4E43-869A-EA6D5D2F3052}">
  <dimension ref="A1:E26"/>
  <sheetViews>
    <sheetView topLeftCell="A3" workbookViewId="0">
      <selection activeCell="B27" sqref="B27"/>
    </sheetView>
  </sheetViews>
  <sheetFormatPr defaultColWidth="29.28515625" defaultRowHeight="18.75" customHeight="1" x14ac:dyDescent="0.25"/>
  <cols>
    <col min="1" max="1" width="11.85546875" customWidth="1"/>
    <col min="2" max="2" width="42.85546875" bestFit="1" customWidth="1"/>
    <col min="3" max="3" width="12" customWidth="1"/>
    <col min="4" max="4" width="12.7109375" customWidth="1"/>
    <col min="5" max="5" width="11.7109375" customWidth="1"/>
  </cols>
  <sheetData>
    <row r="1" spans="1:5" ht="18.75" customHeight="1" x14ac:dyDescent="0.25">
      <c r="A1" s="180" t="str">
        <f>+Eredménykimutatás!A1</f>
        <v>Pénztárak Garancia Alapja</v>
      </c>
      <c r="B1" s="181"/>
      <c r="C1" s="144"/>
      <c r="D1" s="144"/>
      <c r="E1" s="155"/>
    </row>
    <row r="2" spans="1:5" ht="18.75" customHeight="1" x14ac:dyDescent="0.25">
      <c r="A2" s="145"/>
      <c r="B2" s="144"/>
      <c r="C2" s="144"/>
      <c r="D2" s="144"/>
      <c r="E2" s="155"/>
    </row>
    <row r="3" spans="1:5" ht="32.25" customHeight="1" x14ac:dyDescent="0.25">
      <c r="A3" s="182" t="s">
        <v>153</v>
      </c>
      <c r="B3" s="182"/>
      <c r="C3" s="182"/>
      <c r="D3" s="182"/>
      <c r="E3" s="182"/>
    </row>
    <row r="4" spans="1:5" ht="13.5" customHeight="1" x14ac:dyDescent="0.25">
      <c r="A4" s="144"/>
      <c r="B4" s="144"/>
      <c r="C4" s="144"/>
      <c r="D4" s="144"/>
      <c r="E4" s="144"/>
    </row>
    <row r="5" spans="1:5" ht="25.5" customHeight="1" x14ac:dyDescent="0.25">
      <c r="A5" s="184" t="s">
        <v>296</v>
      </c>
      <c r="B5" s="185"/>
      <c r="C5" s="144"/>
      <c r="D5" s="183" t="s">
        <v>151</v>
      </c>
      <c r="E5" s="183"/>
    </row>
    <row r="6" spans="1:5" ht="27" customHeight="1" x14ac:dyDescent="0.25">
      <c r="A6" s="9" t="s">
        <v>0</v>
      </c>
      <c r="B6" s="156" t="s">
        <v>73</v>
      </c>
      <c r="C6" s="8" t="s">
        <v>2</v>
      </c>
      <c r="D6" s="9" t="s">
        <v>3</v>
      </c>
      <c r="E6" s="10" t="s">
        <v>4</v>
      </c>
    </row>
    <row r="7" spans="1:5" ht="15.75" customHeight="1" x14ac:dyDescent="0.25">
      <c r="A7" s="148" t="s">
        <v>5</v>
      </c>
      <c r="B7" s="157" t="s">
        <v>6</v>
      </c>
      <c r="C7" s="158" t="s">
        <v>7</v>
      </c>
      <c r="D7" s="148" t="s">
        <v>8</v>
      </c>
      <c r="E7" s="159" t="s">
        <v>9</v>
      </c>
    </row>
    <row r="8" spans="1:5" ht="15.75" customHeight="1" x14ac:dyDescent="0.25">
      <c r="A8" s="11" t="s">
        <v>74</v>
      </c>
      <c r="B8" s="12" t="s">
        <v>75</v>
      </c>
      <c r="C8" s="13">
        <f>SUM(C9:C12)-1</f>
        <v>613865</v>
      </c>
      <c r="D8" s="14">
        <f>SUM(D9:D12)</f>
        <v>0</v>
      </c>
      <c r="E8" s="5">
        <f>SUM(E9:E12)</f>
        <v>580685</v>
      </c>
    </row>
    <row r="9" spans="1:5" ht="15.75" customHeight="1" x14ac:dyDescent="0.25">
      <c r="A9" s="15" t="s">
        <v>76</v>
      </c>
      <c r="B9" s="16" t="s">
        <v>77</v>
      </c>
      <c r="C9" s="17">
        <v>0</v>
      </c>
      <c r="D9" s="18"/>
      <c r="E9" s="19">
        <v>0</v>
      </c>
    </row>
    <row r="10" spans="1:5" ht="15.75" customHeight="1" x14ac:dyDescent="0.25">
      <c r="A10" s="15" t="s">
        <v>78</v>
      </c>
      <c r="B10" s="16" t="s">
        <v>79</v>
      </c>
      <c r="C10" s="18">
        <v>630996</v>
      </c>
      <c r="D10" s="20"/>
      <c r="E10" s="19">
        <f>C10+C12</f>
        <v>613866</v>
      </c>
    </row>
    <row r="11" spans="1:5" ht="15.75" customHeight="1" x14ac:dyDescent="0.25">
      <c r="A11" s="15" t="s">
        <v>80</v>
      </c>
      <c r="B11" s="16" t="s">
        <v>81</v>
      </c>
      <c r="C11" s="17"/>
      <c r="D11" s="20"/>
      <c r="E11" s="19"/>
    </row>
    <row r="12" spans="1:5" ht="15.75" customHeight="1" x14ac:dyDescent="0.25">
      <c r="A12" s="15" t="s">
        <v>82</v>
      </c>
      <c r="B12" s="16" t="s">
        <v>83</v>
      </c>
      <c r="C12" s="21">
        <v>-17130</v>
      </c>
      <c r="D12" s="22"/>
      <c r="E12" s="23">
        <f>Eredménykimutatás!E40</f>
        <v>-33181</v>
      </c>
    </row>
    <row r="13" spans="1:5" ht="15.75" customHeight="1" x14ac:dyDescent="0.25">
      <c r="A13" s="15" t="s">
        <v>84</v>
      </c>
      <c r="B13" s="24" t="s">
        <v>85</v>
      </c>
      <c r="C13" s="25">
        <v>0</v>
      </c>
      <c r="D13" s="4">
        <v>0</v>
      </c>
      <c r="E13" s="26">
        <v>0</v>
      </c>
    </row>
    <row r="14" spans="1:5" ht="15.75" customHeight="1" x14ac:dyDescent="0.25">
      <c r="A14" s="15" t="s">
        <v>86</v>
      </c>
      <c r="B14" s="24" t="s">
        <v>87</v>
      </c>
      <c r="C14" s="27">
        <f>+C15+C16</f>
        <v>791</v>
      </c>
      <c r="D14" s="4">
        <f>+D15+D16</f>
        <v>0</v>
      </c>
      <c r="E14" s="28">
        <f>E15+E16</f>
        <v>1955</v>
      </c>
    </row>
    <row r="15" spans="1:5" ht="15.75" customHeight="1" x14ac:dyDescent="0.25">
      <c r="A15" s="15" t="s">
        <v>88</v>
      </c>
      <c r="B15" s="16" t="s">
        <v>89</v>
      </c>
      <c r="C15" s="17"/>
      <c r="D15" s="29"/>
      <c r="E15" s="19"/>
    </row>
    <row r="16" spans="1:5" ht="15.75" customHeight="1" x14ac:dyDescent="0.25">
      <c r="A16" s="15" t="s">
        <v>90</v>
      </c>
      <c r="B16" s="16" t="s">
        <v>91</v>
      </c>
      <c r="C16" s="29">
        <v>791</v>
      </c>
      <c r="D16" s="29"/>
      <c r="E16" s="29">
        <f>E17+E18+E19+E20</f>
        <v>1955</v>
      </c>
    </row>
    <row r="17" spans="1:5" ht="15.75" customHeight="1" x14ac:dyDescent="0.25">
      <c r="A17" s="15" t="s">
        <v>92</v>
      </c>
      <c r="B17" s="16" t="s">
        <v>93</v>
      </c>
      <c r="C17" s="17"/>
      <c r="D17" s="29"/>
      <c r="E17" s="19"/>
    </row>
    <row r="18" spans="1:5" ht="15.75" customHeight="1" x14ac:dyDescent="0.25">
      <c r="A18" s="15" t="s">
        <v>94</v>
      </c>
      <c r="B18" s="16" t="s">
        <v>95</v>
      </c>
      <c r="C18" s="30">
        <v>0</v>
      </c>
      <c r="D18" s="29"/>
      <c r="E18" s="31">
        <v>120</v>
      </c>
    </row>
    <row r="19" spans="1:5" ht="15.75" customHeight="1" x14ac:dyDescent="0.25">
      <c r="A19" s="15" t="s">
        <v>96</v>
      </c>
      <c r="B19" s="16" t="s">
        <v>97</v>
      </c>
      <c r="C19" s="17"/>
      <c r="D19" s="18"/>
      <c r="E19" s="19"/>
    </row>
    <row r="20" spans="1:5" ht="15.75" customHeight="1" x14ac:dyDescent="0.25">
      <c r="A20" s="15" t="s">
        <v>98</v>
      </c>
      <c r="B20" s="16" t="s">
        <v>99</v>
      </c>
      <c r="C20" s="18">
        <v>791</v>
      </c>
      <c r="D20" s="18"/>
      <c r="E20" s="32">
        <v>1835</v>
      </c>
    </row>
    <row r="21" spans="1:5" ht="15.75" customHeight="1" x14ac:dyDescent="0.25">
      <c r="A21" s="33" t="s">
        <v>100</v>
      </c>
      <c r="B21" s="34" t="s">
        <v>101</v>
      </c>
      <c r="C21" s="35">
        <f>SUM(C22:C24)</f>
        <v>1217</v>
      </c>
      <c r="D21" s="36">
        <f>SUM(D22:D24)</f>
        <v>0</v>
      </c>
      <c r="E21" s="37">
        <f>SUM(E22:E24)</f>
        <v>1275</v>
      </c>
    </row>
    <row r="22" spans="1:5" ht="15.75" customHeight="1" x14ac:dyDescent="0.25">
      <c r="A22" s="15" t="s">
        <v>102</v>
      </c>
      <c r="B22" s="16" t="s">
        <v>103</v>
      </c>
      <c r="C22" s="38"/>
      <c r="D22" s="39"/>
      <c r="E22" s="40"/>
    </row>
    <row r="23" spans="1:5" ht="15.75" customHeight="1" x14ac:dyDescent="0.25">
      <c r="A23" s="15" t="s">
        <v>104</v>
      </c>
      <c r="B23" s="16" t="s">
        <v>105</v>
      </c>
      <c r="C23" s="18">
        <v>1217</v>
      </c>
      <c r="D23" s="29"/>
      <c r="E23" s="19">
        <v>1275</v>
      </c>
    </row>
    <row r="24" spans="1:5" ht="15.75" customHeight="1" x14ac:dyDescent="0.25">
      <c r="A24" s="41" t="s">
        <v>106</v>
      </c>
      <c r="B24" s="42" t="s">
        <v>107</v>
      </c>
      <c r="C24" s="43"/>
      <c r="D24" s="44"/>
      <c r="E24" s="45">
        <v>0</v>
      </c>
    </row>
    <row r="25" spans="1:5" ht="15.75" customHeight="1" x14ac:dyDescent="0.25">
      <c r="A25" s="46" t="s">
        <v>108</v>
      </c>
      <c r="B25" s="24" t="s">
        <v>109</v>
      </c>
      <c r="C25" s="4">
        <f>+C21+C14+C13+C8+1</f>
        <v>615874</v>
      </c>
      <c r="D25" s="28">
        <f>+D21+D14+D13+D8</f>
        <v>0</v>
      </c>
      <c r="E25" s="28">
        <f>E21+E14+E8</f>
        <v>583915</v>
      </c>
    </row>
    <row r="26" spans="1:5" ht="18.75" customHeight="1" x14ac:dyDescent="0.25">
      <c r="A26" s="173"/>
      <c r="B26" s="173">
        <f>Eredménykimutatás!B41</f>
        <v>43946</v>
      </c>
      <c r="C26" s="144"/>
      <c r="D26" s="144"/>
      <c r="E26" s="144"/>
    </row>
  </sheetData>
  <mergeCells count="4">
    <mergeCell ref="A3:E3"/>
    <mergeCell ref="D5:E5"/>
    <mergeCell ref="A1:B1"/>
    <mergeCell ref="A5:B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93CD-0D55-42FA-A448-4FD9F6FD4C58}">
  <dimension ref="A1:L206"/>
  <sheetViews>
    <sheetView workbookViewId="0">
      <selection activeCell="B47" sqref="B47"/>
    </sheetView>
  </sheetViews>
  <sheetFormatPr defaultColWidth="15.85546875" defaultRowHeight="15" customHeight="1" x14ac:dyDescent="0.25"/>
  <cols>
    <col min="1" max="1" width="6.42578125" customWidth="1"/>
    <col min="2" max="2" width="72.7109375" customWidth="1"/>
    <col min="3" max="3" width="16.28515625" customWidth="1"/>
    <col min="4" max="4" width="14" customWidth="1"/>
    <col min="5" max="5" width="14.7109375" customWidth="1"/>
  </cols>
  <sheetData>
    <row r="1" spans="1:12" s="144" customFormat="1" ht="15" customHeight="1" x14ac:dyDescent="0.2">
      <c r="B1" s="160" t="str">
        <f>+Eredménykimutatás!A1</f>
        <v>Pénztárak Garancia Alapja</v>
      </c>
      <c r="C1" s="165"/>
      <c r="F1" s="2"/>
      <c r="G1" s="166"/>
      <c r="H1" s="166"/>
      <c r="I1" s="166"/>
      <c r="J1" s="166"/>
      <c r="K1" s="166"/>
      <c r="L1" s="167"/>
    </row>
    <row r="2" spans="1:12" s="144" customFormat="1" ht="15" customHeight="1" x14ac:dyDescent="0.2">
      <c r="B2" s="145"/>
      <c r="C2" s="168"/>
      <c r="D2" s="1"/>
      <c r="E2" s="1"/>
      <c r="F2" s="2"/>
      <c r="G2" s="166"/>
      <c r="H2" s="166"/>
      <c r="I2" s="166"/>
      <c r="J2" s="166"/>
      <c r="K2" s="166"/>
      <c r="L2" s="167"/>
    </row>
    <row r="3" spans="1:12" s="144" customFormat="1" ht="30.75" customHeight="1" x14ac:dyDescent="0.2">
      <c r="B3" s="182" t="s">
        <v>152</v>
      </c>
      <c r="C3" s="181"/>
      <c r="D3" s="181"/>
      <c r="E3" s="181"/>
      <c r="F3" s="55"/>
      <c r="G3" s="166"/>
      <c r="H3" s="166"/>
      <c r="I3" s="166"/>
      <c r="J3" s="166"/>
      <c r="K3" s="166"/>
      <c r="L3" s="167"/>
    </row>
    <row r="4" spans="1:12" s="144" customFormat="1" ht="15" customHeight="1" x14ac:dyDescent="0.2">
      <c r="A4" s="147" t="s">
        <v>295</v>
      </c>
      <c r="B4" s="147"/>
      <c r="C4" s="53"/>
      <c r="D4" s="56"/>
      <c r="E4" s="56" t="s">
        <v>151</v>
      </c>
      <c r="G4" s="166"/>
      <c r="H4" s="166"/>
      <c r="I4" s="166"/>
      <c r="J4" s="166"/>
      <c r="K4" s="166"/>
      <c r="L4" s="167"/>
    </row>
    <row r="5" spans="1:12" s="144" customFormat="1" ht="32.25" customHeight="1" x14ac:dyDescent="0.2">
      <c r="A5" s="169" t="s">
        <v>0</v>
      </c>
      <c r="B5" s="170" t="s">
        <v>110</v>
      </c>
      <c r="C5" s="3" t="s">
        <v>2</v>
      </c>
      <c r="D5" s="3" t="s">
        <v>3</v>
      </c>
      <c r="E5" s="47" t="s">
        <v>4</v>
      </c>
    </row>
    <row r="6" spans="1:12" s="144" customFormat="1" ht="15" customHeight="1" x14ac:dyDescent="0.2">
      <c r="A6" s="169" t="s">
        <v>5</v>
      </c>
      <c r="B6" s="171" t="s">
        <v>6</v>
      </c>
      <c r="C6" s="148" t="s">
        <v>7</v>
      </c>
      <c r="D6" s="148" t="s">
        <v>8</v>
      </c>
      <c r="E6" s="172" t="s">
        <v>9</v>
      </c>
    </row>
    <row r="7" spans="1:12" s="144" customFormat="1" ht="15" customHeight="1" x14ac:dyDescent="0.2">
      <c r="A7" s="169" t="s">
        <v>10</v>
      </c>
      <c r="B7" s="161" t="s">
        <v>111</v>
      </c>
      <c r="C7" s="5">
        <f>+C8+C13+C19</f>
        <v>148</v>
      </c>
      <c r="D7" s="5">
        <f>+D8+D13+D19</f>
        <v>0</v>
      </c>
      <c r="E7" s="5">
        <f>+E8+E13+E19</f>
        <v>201</v>
      </c>
    </row>
    <row r="8" spans="1:12" s="144" customFormat="1" ht="15" customHeight="1" x14ac:dyDescent="0.2">
      <c r="A8" s="169" t="s">
        <v>12</v>
      </c>
      <c r="B8" s="162" t="s">
        <v>112</v>
      </c>
      <c r="C8" s="18">
        <v>0</v>
      </c>
      <c r="D8" s="18">
        <f>SUM(D9:D12)</f>
        <v>0</v>
      </c>
      <c r="E8" s="18">
        <f>SUM(E9:E12)</f>
        <v>0</v>
      </c>
    </row>
    <row r="9" spans="1:12" s="144" customFormat="1" ht="15" customHeight="1" x14ac:dyDescent="0.2">
      <c r="A9" s="169" t="s">
        <v>13</v>
      </c>
      <c r="B9" s="162" t="s">
        <v>113</v>
      </c>
      <c r="C9" s="18"/>
      <c r="D9" s="20"/>
      <c r="E9" s="18">
        <v>0</v>
      </c>
    </row>
    <row r="10" spans="1:12" s="144" customFormat="1" ht="15" customHeight="1" x14ac:dyDescent="0.2">
      <c r="A10" s="169" t="s">
        <v>15</v>
      </c>
      <c r="B10" s="162" t="s">
        <v>114</v>
      </c>
      <c r="C10" s="18"/>
      <c r="D10" s="20"/>
      <c r="E10" s="18"/>
    </row>
    <row r="11" spans="1:12" s="144" customFormat="1" ht="15" customHeight="1" x14ac:dyDescent="0.2">
      <c r="A11" s="169" t="s">
        <v>17</v>
      </c>
      <c r="B11" s="162" t="s">
        <v>115</v>
      </c>
      <c r="C11" s="22"/>
      <c r="D11" s="22">
        <v>0</v>
      </c>
      <c r="E11" s="22"/>
    </row>
    <row r="12" spans="1:12" s="144" customFormat="1" ht="15" customHeight="1" x14ac:dyDescent="0.2">
      <c r="A12" s="169" t="s">
        <v>19</v>
      </c>
      <c r="B12" s="162" t="s">
        <v>116</v>
      </c>
      <c r="C12" s="18"/>
      <c r="D12" s="29"/>
      <c r="E12" s="18"/>
    </row>
    <row r="13" spans="1:12" s="144" customFormat="1" ht="15" customHeight="1" x14ac:dyDescent="0.2">
      <c r="A13" s="169" t="s">
        <v>21</v>
      </c>
      <c r="B13" s="162" t="s">
        <v>117</v>
      </c>
      <c r="C13" s="29">
        <f>SUM(C14:C18)</f>
        <v>148</v>
      </c>
      <c r="D13" s="29">
        <f>SUM(D14:D18)</f>
        <v>0</v>
      </c>
      <c r="E13" s="29">
        <f>SUM(E14:E18)</f>
        <v>201</v>
      </c>
    </row>
    <row r="14" spans="1:12" s="144" customFormat="1" ht="15" customHeight="1" x14ac:dyDescent="0.2">
      <c r="A14" s="169" t="s">
        <v>23</v>
      </c>
      <c r="B14" s="162" t="s">
        <v>118</v>
      </c>
      <c r="C14" s="18"/>
      <c r="D14" s="29"/>
      <c r="E14" s="18"/>
    </row>
    <row r="15" spans="1:12" s="144" customFormat="1" ht="15" customHeight="1" x14ac:dyDescent="0.2">
      <c r="A15" s="169" t="s">
        <v>24</v>
      </c>
      <c r="B15" s="162" t="s">
        <v>119</v>
      </c>
      <c r="C15" s="18">
        <v>148</v>
      </c>
      <c r="D15" s="29"/>
      <c r="E15" s="18">
        <v>201</v>
      </c>
    </row>
    <row r="16" spans="1:12" s="144" customFormat="1" ht="15" customHeight="1" x14ac:dyDescent="0.2">
      <c r="A16" s="169" t="s">
        <v>25</v>
      </c>
      <c r="B16" s="162" t="s">
        <v>120</v>
      </c>
      <c r="C16" s="18"/>
      <c r="D16" s="29"/>
      <c r="E16" s="18"/>
    </row>
    <row r="17" spans="1:5" s="144" customFormat="1" ht="15" customHeight="1" x14ac:dyDescent="0.2">
      <c r="A17" s="169" t="s">
        <v>27</v>
      </c>
      <c r="B17" s="162" t="s">
        <v>121</v>
      </c>
      <c r="C17" s="18"/>
      <c r="D17" s="29"/>
      <c r="E17" s="18"/>
    </row>
    <row r="18" spans="1:5" s="144" customFormat="1" ht="15" customHeight="1" x14ac:dyDescent="0.2">
      <c r="A18" s="169" t="s">
        <v>29</v>
      </c>
      <c r="B18" s="162" t="s">
        <v>122</v>
      </c>
      <c r="C18" s="18"/>
      <c r="D18" s="18"/>
      <c r="E18" s="18"/>
    </row>
    <row r="19" spans="1:5" s="144" customFormat="1" ht="15" customHeight="1" x14ac:dyDescent="0.2">
      <c r="A19" s="169" t="s">
        <v>31</v>
      </c>
      <c r="B19" s="162" t="s">
        <v>123</v>
      </c>
      <c r="C19" s="29">
        <f>SUM(C20:C21)</f>
        <v>0</v>
      </c>
      <c r="D19" s="29">
        <f>SUM(D20:D21)</f>
        <v>0</v>
      </c>
      <c r="E19" s="29">
        <f>SUM(E20:E21)</f>
        <v>0</v>
      </c>
    </row>
    <row r="20" spans="1:5" s="144" customFormat="1" ht="15" customHeight="1" x14ac:dyDescent="0.2">
      <c r="A20" s="169" t="s">
        <v>33</v>
      </c>
      <c r="B20" s="162" t="s">
        <v>124</v>
      </c>
      <c r="C20" s="18">
        <v>0</v>
      </c>
      <c r="D20" s="29"/>
      <c r="E20" s="18"/>
    </row>
    <row r="21" spans="1:5" s="144" customFormat="1" ht="15" customHeight="1" x14ac:dyDescent="0.2">
      <c r="A21" s="169" t="s">
        <v>35</v>
      </c>
      <c r="B21" s="162" t="s">
        <v>125</v>
      </c>
      <c r="C21" s="18"/>
      <c r="D21" s="29"/>
      <c r="E21" s="18"/>
    </row>
    <row r="22" spans="1:5" s="144" customFormat="1" ht="15" customHeight="1" x14ac:dyDescent="0.2">
      <c r="A22" s="169" t="s">
        <v>36</v>
      </c>
      <c r="B22" s="161" t="s">
        <v>126</v>
      </c>
      <c r="C22" s="6">
        <f>+C23+C24+C35+C39</f>
        <v>608495</v>
      </c>
      <c r="D22" s="6">
        <f>+D23+D24+D35+D39</f>
        <v>0</v>
      </c>
      <c r="E22" s="6">
        <f>+E23+E24+E35+E39</f>
        <v>577217</v>
      </c>
    </row>
    <row r="23" spans="1:5" s="144" customFormat="1" ht="15" customHeight="1" x14ac:dyDescent="0.2">
      <c r="A23" s="169" t="s">
        <v>37</v>
      </c>
      <c r="B23" s="162" t="s">
        <v>127</v>
      </c>
      <c r="C23" s="22"/>
      <c r="D23" s="22"/>
      <c r="E23" s="22"/>
    </row>
    <row r="24" spans="1:5" s="144" customFormat="1" ht="15" customHeight="1" x14ac:dyDescent="0.2">
      <c r="A24" s="169" t="s">
        <v>38</v>
      </c>
      <c r="B24" s="162" t="s">
        <v>128</v>
      </c>
      <c r="C24" s="29">
        <v>561</v>
      </c>
      <c r="D24" s="29"/>
      <c r="E24" s="29">
        <v>481</v>
      </c>
    </row>
    <row r="25" spans="1:5" s="144" customFormat="1" ht="15" customHeight="1" x14ac:dyDescent="0.2">
      <c r="A25" s="169" t="s">
        <v>39</v>
      </c>
      <c r="B25" s="162" t="s">
        <v>129</v>
      </c>
      <c r="C25" s="29"/>
      <c r="D25" s="29"/>
      <c r="E25" s="29"/>
    </row>
    <row r="26" spans="1:5" s="144" customFormat="1" ht="15" customHeight="1" x14ac:dyDescent="0.2">
      <c r="A26" s="169" t="s">
        <v>40</v>
      </c>
      <c r="B26" s="162" t="s">
        <v>130</v>
      </c>
      <c r="C26" s="18"/>
      <c r="D26" s="29"/>
      <c r="E26" s="18"/>
    </row>
    <row r="27" spans="1:5" s="144" customFormat="1" ht="15" customHeight="1" x14ac:dyDescent="0.2">
      <c r="A27" s="169" t="s">
        <v>42</v>
      </c>
      <c r="B27" s="162" t="s">
        <v>131</v>
      </c>
      <c r="C27" s="18"/>
      <c r="D27" s="29"/>
      <c r="E27" s="18"/>
    </row>
    <row r="28" spans="1:5" s="144" customFormat="1" ht="15" customHeight="1" x14ac:dyDescent="0.2">
      <c r="A28" s="169" t="s">
        <v>44</v>
      </c>
      <c r="B28" s="162" t="s">
        <v>132</v>
      </c>
      <c r="C28" s="18"/>
      <c r="D28" s="29"/>
      <c r="E28" s="18"/>
    </row>
    <row r="29" spans="1:5" s="144" customFormat="1" ht="15" customHeight="1" x14ac:dyDescent="0.2">
      <c r="A29" s="169" t="s">
        <v>45</v>
      </c>
      <c r="B29" s="162" t="s">
        <v>133</v>
      </c>
      <c r="C29" s="22"/>
      <c r="D29" s="22"/>
      <c r="E29" s="22"/>
    </row>
    <row r="30" spans="1:5" s="144" customFormat="1" ht="15" customHeight="1" x14ac:dyDescent="0.2">
      <c r="A30" s="169" t="s">
        <v>46</v>
      </c>
      <c r="B30" s="163" t="s">
        <v>134</v>
      </c>
      <c r="C30" s="22"/>
      <c r="D30" s="22"/>
      <c r="E30" s="22"/>
    </row>
    <row r="31" spans="1:5" s="144" customFormat="1" ht="15" customHeight="1" x14ac:dyDescent="0.2">
      <c r="A31" s="169" t="s">
        <v>47</v>
      </c>
      <c r="B31" s="162" t="s">
        <v>135</v>
      </c>
      <c r="C31" s="18"/>
      <c r="D31" s="29"/>
      <c r="E31" s="18"/>
    </row>
    <row r="32" spans="1:5" s="144" customFormat="1" ht="15" customHeight="1" x14ac:dyDescent="0.2">
      <c r="A32" s="169" t="s">
        <v>48</v>
      </c>
      <c r="B32" s="162" t="s">
        <v>136</v>
      </c>
      <c r="C32" s="29"/>
      <c r="D32" s="29"/>
      <c r="E32" s="29"/>
    </row>
    <row r="33" spans="1:5" s="144" customFormat="1" ht="15" customHeight="1" x14ac:dyDescent="0.2">
      <c r="A33" s="169" t="s">
        <v>49</v>
      </c>
      <c r="B33" s="162" t="s">
        <v>137</v>
      </c>
      <c r="C33" s="29"/>
      <c r="D33" s="29"/>
      <c r="E33" s="29"/>
    </row>
    <row r="34" spans="1:5" s="144" customFormat="1" ht="15" customHeight="1" x14ac:dyDescent="0.2">
      <c r="A34" s="169" t="s">
        <v>50</v>
      </c>
      <c r="B34" s="162" t="s">
        <v>138</v>
      </c>
      <c r="C34" s="29"/>
      <c r="D34" s="29"/>
      <c r="E34" s="29"/>
    </row>
    <row r="35" spans="1:5" s="144" customFormat="1" ht="15" customHeight="1" x14ac:dyDescent="0.2">
      <c r="A35" s="169" t="s">
        <v>51</v>
      </c>
      <c r="B35" s="162" t="s">
        <v>139</v>
      </c>
      <c r="C35" s="29">
        <f>+C36</f>
        <v>600986</v>
      </c>
      <c r="D35" s="29">
        <f>+D36</f>
        <v>0</v>
      </c>
      <c r="E35" s="29">
        <f>+E36</f>
        <v>571303</v>
      </c>
    </row>
    <row r="36" spans="1:5" s="144" customFormat="1" ht="15" customHeight="1" x14ac:dyDescent="0.2">
      <c r="A36" s="169" t="s">
        <v>52</v>
      </c>
      <c r="B36" s="162" t="s">
        <v>140</v>
      </c>
      <c r="C36" s="29">
        <f>SUM(C37:C38)</f>
        <v>600986</v>
      </c>
      <c r="D36" s="29"/>
      <c r="E36" s="29">
        <f>SUM(E37:E38)</f>
        <v>571303</v>
      </c>
    </row>
    <row r="37" spans="1:5" s="144" customFormat="1" ht="15" customHeight="1" x14ac:dyDescent="0.2">
      <c r="A37" s="169" t="s">
        <v>53</v>
      </c>
      <c r="B37" s="162" t="s">
        <v>141</v>
      </c>
      <c r="C37" s="18">
        <v>564051</v>
      </c>
      <c r="D37" s="29"/>
      <c r="E37" s="18">
        <v>480609</v>
      </c>
    </row>
    <row r="38" spans="1:5" s="144" customFormat="1" ht="15" customHeight="1" x14ac:dyDescent="0.2">
      <c r="A38" s="169" t="s">
        <v>54</v>
      </c>
      <c r="B38" s="162" t="s">
        <v>142</v>
      </c>
      <c r="C38" s="18">
        <v>36935</v>
      </c>
      <c r="D38" s="29"/>
      <c r="E38" s="18">
        <v>90694</v>
      </c>
    </row>
    <row r="39" spans="1:5" s="144" customFormat="1" ht="15" customHeight="1" x14ac:dyDescent="0.2">
      <c r="A39" s="169" t="s">
        <v>56</v>
      </c>
      <c r="B39" s="162" t="s">
        <v>143</v>
      </c>
      <c r="C39" s="29">
        <f>C40+C41</f>
        <v>6948</v>
      </c>
      <c r="D39" s="29">
        <f>SUM(D40:D41)</f>
        <v>0</v>
      </c>
      <c r="E39" s="29">
        <f>E40+E41</f>
        <v>5433</v>
      </c>
    </row>
    <row r="40" spans="1:5" s="144" customFormat="1" ht="15" customHeight="1" x14ac:dyDescent="0.2">
      <c r="A40" s="169" t="s">
        <v>286</v>
      </c>
      <c r="B40" s="162" t="s">
        <v>144</v>
      </c>
      <c r="C40" s="18">
        <v>80</v>
      </c>
      <c r="D40" s="29"/>
      <c r="E40" s="18">
        <v>235</v>
      </c>
    </row>
    <row r="41" spans="1:5" s="144" customFormat="1" ht="15" customHeight="1" x14ac:dyDescent="0.2">
      <c r="A41" s="169" t="s">
        <v>287</v>
      </c>
      <c r="B41" s="162" t="s">
        <v>145</v>
      </c>
      <c r="C41" s="29">
        <v>6868</v>
      </c>
      <c r="D41" s="29"/>
      <c r="E41" s="29">
        <v>5198</v>
      </c>
    </row>
    <row r="42" spans="1:5" s="144" customFormat="1" ht="15" customHeight="1" x14ac:dyDescent="0.2">
      <c r="A42" s="169" t="s">
        <v>288</v>
      </c>
      <c r="B42" s="161" t="s">
        <v>146</v>
      </c>
      <c r="C42" s="5">
        <f>C43+C44</f>
        <v>7231</v>
      </c>
      <c r="D42" s="5">
        <f>D43+D44</f>
        <v>0</v>
      </c>
      <c r="E42" s="5">
        <f>E43+E44</f>
        <v>6497</v>
      </c>
    </row>
    <row r="43" spans="1:5" s="144" customFormat="1" ht="15" customHeight="1" x14ac:dyDescent="0.2">
      <c r="A43" s="169" t="s">
        <v>289</v>
      </c>
      <c r="B43" s="162" t="s">
        <v>147</v>
      </c>
      <c r="C43" s="18">
        <v>7087</v>
      </c>
      <c r="D43" s="29"/>
      <c r="E43" s="18">
        <v>6371</v>
      </c>
    </row>
    <row r="44" spans="1:5" s="144" customFormat="1" ht="15" customHeight="1" x14ac:dyDescent="0.2">
      <c r="A44" s="169" t="s">
        <v>290</v>
      </c>
      <c r="B44" s="162" t="s">
        <v>148</v>
      </c>
      <c r="C44" s="18">
        <v>144</v>
      </c>
      <c r="D44" s="29"/>
      <c r="E44" s="18">
        <v>126</v>
      </c>
    </row>
    <row r="45" spans="1:5" s="144" customFormat="1" ht="15" customHeight="1" x14ac:dyDescent="0.2">
      <c r="A45" s="169" t="s">
        <v>291</v>
      </c>
      <c r="B45" s="161" t="s">
        <v>149</v>
      </c>
      <c r="C45" s="6">
        <f>+C42+C22+C7</f>
        <v>615874</v>
      </c>
      <c r="D45" s="6">
        <v>0</v>
      </c>
      <c r="E45" s="6">
        <f>+E42+E22+E7</f>
        <v>583915</v>
      </c>
    </row>
    <row r="46" spans="1:5" s="144" customFormat="1" ht="15" customHeight="1" x14ac:dyDescent="0.2">
      <c r="B46" s="173">
        <f>Eredménykimutatás!B41</f>
        <v>43946</v>
      </c>
    </row>
    <row r="47" spans="1:5" s="144" customFormat="1" ht="15" customHeight="1" x14ac:dyDescent="0.2"/>
    <row r="48" spans="1:5" s="144" customFormat="1" ht="15" customHeight="1" x14ac:dyDescent="0.2"/>
    <row r="49" s="144" customFormat="1" ht="15" customHeight="1" x14ac:dyDescent="0.2"/>
    <row r="50" s="144" customFormat="1" ht="15" customHeight="1" x14ac:dyDescent="0.2"/>
    <row r="51" s="144" customFormat="1" ht="15" customHeight="1" x14ac:dyDescent="0.2"/>
    <row r="52" s="144" customFormat="1" ht="15" customHeight="1" x14ac:dyDescent="0.2"/>
    <row r="53" s="144" customFormat="1" ht="15" customHeight="1" x14ac:dyDescent="0.2"/>
    <row r="54" s="144" customFormat="1" ht="15" customHeight="1" x14ac:dyDescent="0.2"/>
    <row r="55" s="144" customFormat="1" ht="15" customHeight="1" x14ac:dyDescent="0.2"/>
    <row r="56" s="144" customFormat="1" ht="15" customHeight="1" x14ac:dyDescent="0.2"/>
    <row r="57" s="144" customFormat="1" ht="15" customHeight="1" x14ac:dyDescent="0.2"/>
    <row r="58" s="144" customFormat="1" ht="15" customHeight="1" x14ac:dyDescent="0.2"/>
    <row r="59" s="144" customFormat="1" ht="15" customHeight="1" x14ac:dyDescent="0.2"/>
    <row r="60" s="144" customFormat="1" ht="15" customHeight="1" x14ac:dyDescent="0.2"/>
    <row r="61" s="144" customFormat="1" ht="15" customHeight="1" x14ac:dyDescent="0.2"/>
    <row r="62" s="144" customFormat="1" ht="15" customHeight="1" x14ac:dyDescent="0.2"/>
    <row r="63" s="144" customFormat="1" ht="15" customHeight="1" x14ac:dyDescent="0.2"/>
    <row r="64" s="144" customFormat="1" ht="15" customHeight="1" x14ac:dyDescent="0.2"/>
    <row r="65" s="144" customFormat="1" ht="15" customHeight="1" x14ac:dyDescent="0.2"/>
    <row r="66" s="144" customFormat="1" ht="15" customHeight="1" x14ac:dyDescent="0.2"/>
    <row r="67" s="144" customFormat="1" ht="15" customHeight="1" x14ac:dyDescent="0.2"/>
    <row r="68" s="144" customFormat="1" ht="15" customHeight="1" x14ac:dyDescent="0.2"/>
    <row r="69" s="144" customFormat="1" ht="15" customHeight="1" x14ac:dyDescent="0.2"/>
    <row r="70" s="144" customFormat="1" ht="15" customHeight="1" x14ac:dyDescent="0.2"/>
    <row r="71" s="144" customFormat="1" ht="15" customHeight="1" x14ac:dyDescent="0.2"/>
    <row r="72" s="144" customFormat="1" ht="15" customHeight="1" x14ac:dyDescent="0.2"/>
    <row r="73" s="144" customFormat="1" ht="15" customHeight="1" x14ac:dyDescent="0.2"/>
    <row r="74" s="144" customFormat="1" ht="15" customHeight="1" x14ac:dyDescent="0.2"/>
    <row r="75" s="144" customFormat="1" ht="15" customHeight="1" x14ac:dyDescent="0.2"/>
    <row r="76" s="144" customFormat="1" ht="15" customHeight="1" x14ac:dyDescent="0.2"/>
    <row r="77" s="144" customFormat="1" ht="15" customHeight="1" x14ac:dyDescent="0.2"/>
    <row r="78" s="144" customFormat="1" ht="15" customHeight="1" x14ac:dyDescent="0.2"/>
    <row r="79" s="144" customFormat="1" ht="15" customHeight="1" x14ac:dyDescent="0.2"/>
    <row r="80" s="144" customFormat="1" ht="15" customHeight="1" x14ac:dyDescent="0.2"/>
    <row r="81" s="144" customFormat="1" ht="15" customHeight="1" x14ac:dyDescent="0.2"/>
    <row r="82" s="144" customFormat="1" ht="15" customHeight="1" x14ac:dyDescent="0.2"/>
    <row r="83" s="144" customFormat="1" ht="15" customHeight="1" x14ac:dyDescent="0.2"/>
    <row r="84" s="144" customFormat="1" ht="15" customHeight="1" x14ac:dyDescent="0.2"/>
    <row r="85" s="144" customFormat="1" ht="15" customHeight="1" x14ac:dyDescent="0.2"/>
    <row r="86" s="144" customFormat="1" ht="15" customHeight="1" x14ac:dyDescent="0.2"/>
    <row r="87" s="144" customFormat="1" ht="15" customHeight="1" x14ac:dyDescent="0.2"/>
    <row r="88" s="144" customFormat="1" ht="15" customHeight="1" x14ac:dyDescent="0.2"/>
    <row r="89" s="144" customFormat="1" ht="15" customHeight="1" x14ac:dyDescent="0.2"/>
    <row r="90" s="144" customFormat="1" ht="15" customHeight="1" x14ac:dyDescent="0.2"/>
    <row r="91" s="144" customFormat="1" ht="15" customHeight="1" x14ac:dyDescent="0.2"/>
    <row r="92" s="144" customFormat="1" ht="15" customHeight="1" x14ac:dyDescent="0.2"/>
    <row r="93" s="144" customFormat="1" ht="15" customHeight="1" x14ac:dyDescent="0.2"/>
    <row r="94" s="144" customFormat="1" ht="15" customHeight="1" x14ac:dyDescent="0.2"/>
    <row r="95" s="144" customFormat="1" ht="15" customHeight="1" x14ac:dyDescent="0.2"/>
    <row r="96" s="144" customFormat="1" ht="15" customHeight="1" x14ac:dyDescent="0.2"/>
    <row r="97" s="144" customFormat="1" ht="15" customHeight="1" x14ac:dyDescent="0.2"/>
    <row r="98" s="144" customFormat="1" ht="15" customHeight="1" x14ac:dyDescent="0.2"/>
    <row r="99" s="144" customFormat="1" ht="15" customHeight="1" x14ac:dyDescent="0.2"/>
    <row r="100" s="144" customFormat="1" ht="15" customHeight="1" x14ac:dyDescent="0.2"/>
    <row r="101" s="144" customFormat="1" ht="15" customHeight="1" x14ac:dyDescent="0.2"/>
    <row r="102" s="144" customFormat="1" ht="15" customHeight="1" x14ac:dyDescent="0.2"/>
    <row r="103" s="144" customFormat="1" ht="15" customHeight="1" x14ac:dyDescent="0.2"/>
    <row r="104" s="144" customFormat="1" ht="15" customHeight="1" x14ac:dyDescent="0.2"/>
    <row r="105" s="144" customFormat="1" ht="15" customHeight="1" x14ac:dyDescent="0.2"/>
    <row r="106" s="144" customFormat="1" ht="15" customHeight="1" x14ac:dyDescent="0.2"/>
    <row r="107" s="144" customFormat="1" ht="15" customHeight="1" x14ac:dyDescent="0.2"/>
    <row r="108" s="144" customFormat="1" ht="15" customHeight="1" x14ac:dyDescent="0.2"/>
    <row r="109" s="144" customFormat="1" ht="15" customHeight="1" x14ac:dyDescent="0.2"/>
    <row r="110" s="144" customFormat="1" ht="15" customHeight="1" x14ac:dyDescent="0.2"/>
    <row r="111" s="144" customFormat="1" ht="15" customHeight="1" x14ac:dyDescent="0.2"/>
    <row r="112" s="144" customFormat="1" ht="15" customHeight="1" x14ac:dyDescent="0.2"/>
    <row r="113" s="144" customFormat="1" ht="15" customHeight="1" x14ac:dyDescent="0.2"/>
    <row r="114" s="144" customFormat="1" ht="15" customHeight="1" x14ac:dyDescent="0.2"/>
    <row r="115" s="144" customFormat="1" ht="15" customHeight="1" x14ac:dyDescent="0.2"/>
    <row r="116" s="144" customFormat="1" ht="15" customHeight="1" x14ac:dyDescent="0.2"/>
    <row r="117" s="144" customFormat="1" ht="15" customHeight="1" x14ac:dyDescent="0.2"/>
    <row r="118" s="144" customFormat="1" ht="15" customHeight="1" x14ac:dyDescent="0.2"/>
    <row r="119" s="144" customFormat="1" ht="15" customHeight="1" x14ac:dyDescent="0.2"/>
    <row r="120" s="144" customFormat="1" ht="15" customHeight="1" x14ac:dyDescent="0.2"/>
    <row r="121" s="144" customFormat="1" ht="15" customHeight="1" x14ac:dyDescent="0.2"/>
    <row r="122" s="144" customFormat="1" ht="15" customHeight="1" x14ac:dyDescent="0.2"/>
    <row r="123" s="144" customFormat="1" ht="15" customHeight="1" x14ac:dyDescent="0.2"/>
    <row r="124" s="144" customFormat="1" ht="15" customHeight="1" x14ac:dyDescent="0.2"/>
    <row r="125" s="144" customFormat="1" ht="15" customHeight="1" x14ac:dyDescent="0.2"/>
    <row r="126" s="144" customFormat="1" ht="15" customHeight="1" x14ac:dyDescent="0.2"/>
    <row r="127" s="164" customFormat="1" ht="15" customHeight="1" x14ac:dyDescent="0.2"/>
    <row r="128" s="164" customFormat="1" ht="15" customHeight="1" x14ac:dyDescent="0.2"/>
    <row r="129" s="164" customFormat="1" ht="15" customHeight="1" x14ac:dyDescent="0.2"/>
    <row r="130" s="164" customFormat="1" ht="15" customHeight="1" x14ac:dyDescent="0.2"/>
    <row r="131" s="164" customFormat="1" ht="15" customHeight="1" x14ac:dyDescent="0.2"/>
    <row r="132" s="164" customFormat="1" ht="15" customHeight="1" x14ac:dyDescent="0.2"/>
    <row r="133" s="164" customFormat="1" ht="15" customHeight="1" x14ac:dyDescent="0.2"/>
    <row r="134" s="164" customFormat="1" ht="15" customHeight="1" x14ac:dyDescent="0.2"/>
    <row r="135" s="164" customFormat="1" ht="15" customHeight="1" x14ac:dyDescent="0.2"/>
    <row r="136" s="164" customFormat="1" ht="15" customHeight="1" x14ac:dyDescent="0.2"/>
    <row r="137" s="164" customFormat="1" ht="15" customHeight="1" x14ac:dyDescent="0.2"/>
    <row r="138" s="164" customFormat="1" ht="15" customHeight="1" x14ac:dyDescent="0.2"/>
    <row r="139" s="164" customFormat="1" ht="15" customHeight="1" x14ac:dyDescent="0.2"/>
    <row r="140" s="164" customFormat="1" ht="15" customHeight="1" x14ac:dyDescent="0.2"/>
    <row r="141" s="164" customFormat="1" ht="15" customHeight="1" x14ac:dyDescent="0.2"/>
    <row r="142" s="164" customFormat="1" ht="15" customHeight="1" x14ac:dyDescent="0.2"/>
    <row r="143" s="164" customFormat="1" ht="15" customHeight="1" x14ac:dyDescent="0.2"/>
    <row r="144" s="164" customFormat="1" ht="15" customHeight="1" x14ac:dyDescent="0.2"/>
    <row r="145" s="164" customFormat="1" ht="15" customHeight="1" x14ac:dyDescent="0.2"/>
    <row r="146" s="164" customFormat="1" ht="15" customHeight="1" x14ac:dyDescent="0.2"/>
    <row r="147" s="164" customFormat="1" ht="15" customHeight="1" x14ac:dyDescent="0.2"/>
    <row r="148" s="164" customFormat="1" ht="15" customHeight="1" x14ac:dyDescent="0.2"/>
    <row r="149" s="164" customFormat="1" ht="15" customHeight="1" x14ac:dyDescent="0.2"/>
    <row r="150" s="164" customFormat="1" ht="15" customHeight="1" x14ac:dyDescent="0.2"/>
    <row r="151" s="164" customFormat="1" ht="15" customHeight="1" x14ac:dyDescent="0.2"/>
    <row r="152" s="164" customFormat="1" ht="15" customHeight="1" x14ac:dyDescent="0.2"/>
    <row r="153" s="164" customFormat="1" ht="15" customHeight="1" x14ac:dyDescent="0.2"/>
    <row r="154" s="164" customFormat="1" ht="15" customHeight="1" x14ac:dyDescent="0.2"/>
    <row r="155" s="164" customFormat="1" ht="15" customHeight="1" x14ac:dyDescent="0.2"/>
    <row r="156" s="164" customFormat="1" ht="15" customHeight="1" x14ac:dyDescent="0.2"/>
    <row r="157" s="164" customFormat="1" ht="15" customHeight="1" x14ac:dyDescent="0.2"/>
    <row r="158" s="164" customFormat="1" ht="15" customHeight="1" x14ac:dyDescent="0.2"/>
    <row r="159" s="164" customFormat="1" ht="15" customHeight="1" x14ac:dyDescent="0.2"/>
    <row r="160" s="164" customFormat="1" ht="15" customHeight="1" x14ac:dyDescent="0.2"/>
    <row r="161" s="164" customFormat="1" ht="15" customHeight="1" x14ac:dyDescent="0.2"/>
    <row r="162" s="164" customFormat="1" ht="15" customHeight="1" x14ac:dyDescent="0.2"/>
    <row r="163" s="164" customFormat="1" ht="15" customHeight="1" x14ac:dyDescent="0.2"/>
    <row r="164" s="164" customFormat="1" ht="15" customHeight="1" x14ac:dyDescent="0.2"/>
    <row r="165" s="164" customFormat="1" ht="15" customHeight="1" x14ac:dyDescent="0.2"/>
    <row r="166" s="164" customFormat="1" ht="15" customHeight="1" x14ac:dyDescent="0.2"/>
    <row r="167" s="164" customFormat="1" ht="15" customHeight="1" x14ac:dyDescent="0.2"/>
    <row r="168" s="164" customFormat="1" ht="15" customHeight="1" x14ac:dyDescent="0.2"/>
    <row r="169" s="164" customFormat="1" ht="15" customHeight="1" x14ac:dyDescent="0.2"/>
    <row r="170" s="164" customFormat="1" ht="15" customHeight="1" x14ac:dyDescent="0.2"/>
    <row r="171" s="164" customFormat="1" ht="15" customHeight="1" x14ac:dyDescent="0.2"/>
    <row r="172" s="164" customFormat="1" ht="15" customHeight="1" x14ac:dyDescent="0.2"/>
    <row r="173" s="164" customFormat="1" ht="15" customHeight="1" x14ac:dyDescent="0.2"/>
    <row r="174" s="164" customFormat="1" ht="15" customHeight="1" x14ac:dyDescent="0.2"/>
    <row r="175" s="164" customFormat="1" ht="15" customHeight="1" x14ac:dyDescent="0.2"/>
    <row r="176" s="164" customFormat="1" ht="15" customHeight="1" x14ac:dyDescent="0.2"/>
    <row r="177" s="164" customFormat="1" ht="15" customHeight="1" x14ac:dyDescent="0.2"/>
    <row r="178" s="164" customFormat="1" ht="15" customHeight="1" x14ac:dyDescent="0.2"/>
    <row r="179" s="164" customFormat="1" ht="15" customHeight="1" x14ac:dyDescent="0.2"/>
    <row r="180" s="164" customFormat="1" ht="15" customHeight="1" x14ac:dyDescent="0.2"/>
    <row r="181" s="164" customFormat="1" ht="15" customHeight="1" x14ac:dyDescent="0.2"/>
    <row r="182" s="164" customFormat="1" ht="15" customHeight="1" x14ac:dyDescent="0.2"/>
    <row r="183" s="164" customFormat="1" ht="15" customHeight="1" x14ac:dyDescent="0.2"/>
    <row r="184" s="164" customFormat="1" ht="15" customHeight="1" x14ac:dyDescent="0.2"/>
    <row r="185" s="164" customFormat="1" ht="15" customHeight="1" x14ac:dyDescent="0.2"/>
    <row r="186" s="164" customFormat="1" ht="15" customHeight="1" x14ac:dyDescent="0.2"/>
    <row r="187" s="164" customFormat="1" ht="15" customHeight="1" x14ac:dyDescent="0.2"/>
    <row r="188" s="164" customFormat="1" ht="15" customHeight="1" x14ac:dyDescent="0.2"/>
    <row r="189" s="164" customFormat="1" ht="15" customHeight="1" x14ac:dyDescent="0.2"/>
    <row r="190" s="164" customFormat="1" ht="15" customHeight="1" x14ac:dyDescent="0.2"/>
    <row r="191" s="164" customFormat="1" ht="15" customHeight="1" x14ac:dyDescent="0.2"/>
    <row r="192" s="164" customFormat="1" ht="15" customHeight="1" x14ac:dyDescent="0.2"/>
    <row r="193" s="164" customFormat="1" ht="15" customHeight="1" x14ac:dyDescent="0.2"/>
    <row r="194" s="164" customFormat="1" ht="15" customHeight="1" x14ac:dyDescent="0.2"/>
    <row r="195" s="164" customFormat="1" ht="15" customHeight="1" x14ac:dyDescent="0.2"/>
    <row r="196" s="164" customFormat="1" ht="15" customHeight="1" x14ac:dyDescent="0.2"/>
    <row r="197" s="164" customFormat="1" ht="15" customHeight="1" x14ac:dyDescent="0.2"/>
    <row r="198" s="164" customFormat="1" ht="15" customHeight="1" x14ac:dyDescent="0.2"/>
    <row r="199" s="164" customFormat="1" ht="15" customHeight="1" x14ac:dyDescent="0.2"/>
    <row r="200" s="164" customFormat="1" ht="15" customHeight="1" x14ac:dyDescent="0.2"/>
    <row r="201" s="164" customFormat="1" ht="15" customHeight="1" x14ac:dyDescent="0.2"/>
    <row r="202" s="164" customFormat="1" ht="15" customHeight="1" x14ac:dyDescent="0.2"/>
    <row r="203" s="164" customFormat="1" ht="15" customHeight="1" x14ac:dyDescent="0.2"/>
    <row r="204" s="164" customFormat="1" ht="15" customHeight="1" x14ac:dyDescent="0.2"/>
    <row r="205" s="164" customFormat="1" ht="15" customHeight="1" x14ac:dyDescent="0.2"/>
    <row r="206" s="164" customFormat="1" ht="15" customHeight="1" x14ac:dyDescent="0.2"/>
  </sheetData>
  <mergeCells count="1">
    <mergeCell ref="B3:E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575A-46B3-4FED-8E97-EFD8824D2154}">
  <dimension ref="A1:F9"/>
  <sheetViews>
    <sheetView workbookViewId="0">
      <selection activeCell="D8" sqref="D8"/>
    </sheetView>
  </sheetViews>
  <sheetFormatPr defaultColWidth="14.5703125" defaultRowHeight="33.75" customHeight="1" x14ac:dyDescent="0.25"/>
  <cols>
    <col min="2" max="2" width="19.5703125" customWidth="1"/>
    <col min="5" max="5" width="18.5703125" customWidth="1"/>
  </cols>
  <sheetData>
    <row r="1" spans="1:6" ht="33.75" customHeight="1" x14ac:dyDescent="0.25">
      <c r="A1" s="57" t="s">
        <v>155</v>
      </c>
      <c r="B1" s="57" t="s">
        <v>156</v>
      </c>
      <c r="C1" s="58" t="s">
        <v>297</v>
      </c>
      <c r="D1" s="58" t="s">
        <v>298</v>
      </c>
      <c r="E1" s="58" t="s">
        <v>170</v>
      </c>
      <c r="F1" s="58" t="s">
        <v>169</v>
      </c>
    </row>
    <row r="2" spans="1:6" ht="33.75" customHeight="1" x14ac:dyDescent="0.25">
      <c r="A2" s="59" t="s">
        <v>157</v>
      </c>
      <c r="B2" s="59" t="s">
        <v>158</v>
      </c>
      <c r="C2" s="60">
        <f>'Mérleg-Eszköz'!C7</f>
        <v>148</v>
      </c>
      <c r="D2" s="60">
        <f>+'Mérleg-Eszköz'!E7</f>
        <v>201</v>
      </c>
      <c r="E2" s="61">
        <f>D2/C2</f>
        <v>1.3581081081081081</v>
      </c>
      <c r="F2" s="61">
        <f>D2/$D$5</f>
        <v>3.442281838966288E-4</v>
      </c>
    </row>
    <row r="3" spans="1:6" ht="33.75" customHeight="1" x14ac:dyDescent="0.25">
      <c r="A3" s="59" t="s">
        <v>159</v>
      </c>
      <c r="B3" s="59" t="s">
        <v>160</v>
      </c>
      <c r="C3" s="60">
        <f>+'Mérleg-Eszköz'!C22</f>
        <v>608495</v>
      </c>
      <c r="D3" s="60">
        <f>+'Mérleg-Eszköz'!E22</f>
        <v>577217</v>
      </c>
      <c r="E3" s="61">
        <f>D3/C3</f>
        <v>0.94859776990772315</v>
      </c>
      <c r="F3" s="61">
        <f>D3/$D$5</f>
        <v>0.98852915235950434</v>
      </c>
    </row>
    <row r="4" spans="1:6" ht="33.75" customHeight="1" x14ac:dyDescent="0.25">
      <c r="A4" s="59" t="s">
        <v>161</v>
      </c>
      <c r="B4" s="59" t="s">
        <v>162</v>
      </c>
      <c r="C4" s="60">
        <f>+'Mérleg-Eszköz'!C42</f>
        <v>7231</v>
      </c>
      <c r="D4" s="60">
        <f>+'Mérleg-Eszköz'!E42</f>
        <v>6497</v>
      </c>
      <c r="E4" s="61">
        <f>D4/C4</f>
        <v>0.89849260129995856</v>
      </c>
      <c r="F4" s="61">
        <f>D4/$D$5</f>
        <v>1.1126619456598992E-2</v>
      </c>
    </row>
    <row r="5" spans="1:6" ht="33.75" customHeight="1" x14ac:dyDescent="0.25">
      <c r="A5" s="186" t="s">
        <v>149</v>
      </c>
      <c r="B5" s="187"/>
      <c r="C5" s="62">
        <v>640578</v>
      </c>
      <c r="D5" s="62">
        <f>SUM(D2:D4)</f>
        <v>583915</v>
      </c>
      <c r="E5" s="63">
        <f t="shared" ref="E5:E9" si="0">D5/C5</f>
        <v>0.91154394937072458</v>
      </c>
      <c r="F5" s="63">
        <f>SUM(F2:F4)</f>
        <v>1</v>
      </c>
    </row>
    <row r="6" spans="1:6" ht="33.75" customHeight="1" x14ac:dyDescent="0.25">
      <c r="A6" s="59" t="s">
        <v>163</v>
      </c>
      <c r="B6" s="59" t="s">
        <v>164</v>
      </c>
      <c r="C6" s="60">
        <f>+'Mérleg-Forrás'!C8</f>
        <v>613865</v>
      </c>
      <c r="D6" s="60">
        <f>+'Mérleg-Forrás'!E8</f>
        <v>580685</v>
      </c>
      <c r="E6" s="61">
        <f>D6/C6</f>
        <v>0.94594902788072299</v>
      </c>
      <c r="F6" s="61">
        <f>+D6/D$9</f>
        <v>0.99446837296524326</v>
      </c>
    </row>
    <row r="7" spans="1:6" ht="33.75" customHeight="1" x14ac:dyDescent="0.25">
      <c r="A7" s="59" t="s">
        <v>165</v>
      </c>
      <c r="B7" s="59" t="s">
        <v>166</v>
      </c>
      <c r="C7" s="60">
        <f>+'Mérleg-Forrás'!C14</f>
        <v>791</v>
      </c>
      <c r="D7" s="60">
        <f>+'Mérleg-Forrás'!E14</f>
        <v>1955</v>
      </c>
      <c r="E7" s="61">
        <f>D7/C7</f>
        <v>2.4715549936788874</v>
      </c>
      <c r="F7" s="61">
        <f>+D7/D$9</f>
        <v>3.3480900473527825E-3</v>
      </c>
    </row>
    <row r="8" spans="1:6" ht="33.75" customHeight="1" x14ac:dyDescent="0.25">
      <c r="A8" s="59" t="s">
        <v>167</v>
      </c>
      <c r="B8" s="59" t="s">
        <v>168</v>
      </c>
      <c r="C8" s="60">
        <f>+'Mérleg-Forrás'!C21</f>
        <v>1217</v>
      </c>
      <c r="D8" s="60">
        <f>+'Mérleg-Forrás'!E21</f>
        <v>1275</v>
      </c>
      <c r="E8" s="61">
        <f t="shared" si="0"/>
        <v>1.047658175842235</v>
      </c>
      <c r="F8" s="61">
        <f>+D8/D$9</f>
        <v>2.1835369874039887E-3</v>
      </c>
    </row>
    <row r="9" spans="1:6" ht="33.75" customHeight="1" x14ac:dyDescent="0.25">
      <c r="A9" s="186" t="s">
        <v>109</v>
      </c>
      <c r="B9" s="187"/>
      <c r="C9" s="62">
        <v>640578</v>
      </c>
      <c r="D9" s="62">
        <f>SUM(D6:D8)</f>
        <v>583915</v>
      </c>
      <c r="E9" s="63">
        <f t="shared" si="0"/>
        <v>0.91154394937072458</v>
      </c>
      <c r="F9" s="63">
        <f>SUM(F6:F8)</f>
        <v>1</v>
      </c>
    </row>
  </sheetData>
  <mergeCells count="2">
    <mergeCell ref="A5:B5"/>
    <mergeCell ref="A9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AE4F5-71DD-4050-BFC2-F6A281133A90}">
  <dimension ref="A1:G16"/>
  <sheetViews>
    <sheetView workbookViewId="0">
      <selection activeCell="K18" sqref="K18"/>
    </sheetView>
  </sheetViews>
  <sheetFormatPr defaultColWidth="24" defaultRowHeight="16.5" customHeight="1" x14ac:dyDescent="0.25"/>
  <cols>
    <col min="2" max="7" width="13.5703125" customWidth="1"/>
  </cols>
  <sheetData>
    <row r="1" spans="1:7" ht="16.5" customHeight="1" x14ac:dyDescent="0.25">
      <c r="A1" s="176" t="s">
        <v>300</v>
      </c>
    </row>
    <row r="2" spans="1:7" ht="16.5" customHeight="1" x14ac:dyDescent="0.25">
      <c r="A2" s="64" t="s">
        <v>171</v>
      </c>
      <c r="B2" s="65" t="s">
        <v>172</v>
      </c>
      <c r="C2" s="65" t="s">
        <v>173</v>
      </c>
      <c r="D2" s="65" t="s">
        <v>174</v>
      </c>
      <c r="E2" s="65" t="s">
        <v>175</v>
      </c>
      <c r="F2" s="65" t="s">
        <v>176</v>
      </c>
      <c r="G2" s="65" t="s">
        <v>177</v>
      </c>
    </row>
    <row r="3" spans="1:7" ht="16.5" customHeight="1" x14ac:dyDescent="0.25">
      <c r="A3" s="69" t="s">
        <v>178</v>
      </c>
      <c r="B3" s="73">
        <v>0</v>
      </c>
      <c r="C3" s="73">
        <v>0</v>
      </c>
      <c r="D3" s="73">
        <v>11535</v>
      </c>
      <c r="E3" s="73">
        <v>0</v>
      </c>
      <c r="F3" s="73">
        <v>0</v>
      </c>
      <c r="G3" s="73">
        <f>SUM(B3:F3)</f>
        <v>11535</v>
      </c>
    </row>
    <row r="4" spans="1:7" ht="16.5" customHeight="1" x14ac:dyDescent="0.25">
      <c r="A4" s="70" t="s">
        <v>179</v>
      </c>
      <c r="B4" s="73">
        <f>+[1]tárgyieszközök_alakulása_201903!$E$12</f>
        <v>0</v>
      </c>
      <c r="C4" s="73">
        <v>0</v>
      </c>
      <c r="D4" s="73">
        <v>263</v>
      </c>
      <c r="E4" s="73">
        <v>0</v>
      </c>
      <c r="F4" s="73">
        <v>0</v>
      </c>
      <c r="G4" s="73">
        <f>SUM(B4:F4)</f>
        <v>263</v>
      </c>
    </row>
    <row r="5" spans="1:7" ht="16.5" customHeight="1" x14ac:dyDescent="0.25">
      <c r="A5" s="70" t="s">
        <v>180</v>
      </c>
      <c r="B5" s="73">
        <v>0</v>
      </c>
      <c r="C5" s="73">
        <v>0</v>
      </c>
      <c r="D5" s="73">
        <v>0</v>
      </c>
      <c r="E5" s="73">
        <v>0</v>
      </c>
      <c r="F5" s="73">
        <v>0</v>
      </c>
      <c r="G5" s="73">
        <f>SUM(B5:F5)</f>
        <v>0</v>
      </c>
    </row>
    <row r="6" spans="1:7" ht="16.5" customHeight="1" x14ac:dyDescent="0.25">
      <c r="A6" s="64" t="s">
        <v>181</v>
      </c>
      <c r="B6" s="74">
        <f>+B3+B4-B5</f>
        <v>0</v>
      </c>
      <c r="C6" s="74">
        <f t="shared" ref="C6:G6" si="0">+C3+C4-C5</f>
        <v>0</v>
      </c>
      <c r="D6" s="74">
        <f t="shared" si="0"/>
        <v>11798</v>
      </c>
      <c r="E6" s="74">
        <f t="shared" si="0"/>
        <v>0</v>
      </c>
      <c r="F6" s="74">
        <f t="shared" si="0"/>
        <v>0</v>
      </c>
      <c r="G6" s="74">
        <f t="shared" si="0"/>
        <v>11798</v>
      </c>
    </row>
    <row r="7" spans="1:7" ht="16.5" customHeight="1" x14ac:dyDescent="0.25">
      <c r="A7" s="64" t="s">
        <v>299</v>
      </c>
      <c r="B7" s="75"/>
      <c r="C7" s="75"/>
      <c r="D7" s="75"/>
      <c r="E7" s="75"/>
      <c r="F7" s="75"/>
      <c r="G7" s="75"/>
    </row>
    <row r="8" spans="1:7" ht="16.5" customHeight="1" x14ac:dyDescent="0.25">
      <c r="A8" s="69" t="s">
        <v>178</v>
      </c>
      <c r="B8" s="73">
        <v>0</v>
      </c>
      <c r="C8" s="73">
        <v>0</v>
      </c>
      <c r="D8" s="73">
        <v>11387</v>
      </c>
      <c r="E8" s="73">
        <v>0</v>
      </c>
      <c r="F8" s="73">
        <v>0</v>
      </c>
      <c r="G8" s="73">
        <f>+SUM(B8:F8)</f>
        <v>11387</v>
      </c>
    </row>
    <row r="9" spans="1:7" ht="16.5" customHeight="1" x14ac:dyDescent="0.25">
      <c r="A9" s="70" t="s">
        <v>179</v>
      </c>
      <c r="B9" s="73">
        <f>+[1]tárgyieszközök_alakulása_201903!$I$12</f>
        <v>0</v>
      </c>
      <c r="C9" s="73">
        <v>0</v>
      </c>
      <c r="D9" s="73">
        <v>210</v>
      </c>
      <c r="E9" s="73">
        <v>0</v>
      </c>
      <c r="F9" s="73">
        <v>0</v>
      </c>
      <c r="G9" s="73">
        <f t="shared" ref="G9:G10" si="1">+SUM(B9:F9)</f>
        <v>210</v>
      </c>
    </row>
    <row r="10" spans="1:7" ht="16.5" customHeight="1" x14ac:dyDescent="0.25">
      <c r="A10" s="70" t="s">
        <v>180</v>
      </c>
      <c r="B10" s="73">
        <v>0</v>
      </c>
      <c r="C10" s="73">
        <v>0</v>
      </c>
      <c r="D10" s="73">
        <v>0</v>
      </c>
      <c r="E10" s="73">
        <v>0</v>
      </c>
      <c r="F10" s="76">
        <v>0</v>
      </c>
      <c r="G10" s="73">
        <f t="shared" si="1"/>
        <v>0</v>
      </c>
    </row>
    <row r="11" spans="1:7" ht="16.5" customHeight="1" x14ac:dyDescent="0.25">
      <c r="A11" s="64" t="s">
        <v>181</v>
      </c>
      <c r="B11" s="74">
        <f>B8+B9-B10</f>
        <v>0</v>
      </c>
      <c r="C11" s="74">
        <f>C8+C9-C10</f>
        <v>0</v>
      </c>
      <c r="D11" s="74">
        <f>+D8+D9-D10</f>
        <v>11597</v>
      </c>
      <c r="E11" s="74">
        <f>E8+E9-E10</f>
        <v>0</v>
      </c>
      <c r="F11" s="74">
        <f>F8+F9-F10</f>
        <v>0</v>
      </c>
      <c r="G11" s="74">
        <f>+SUM(B11:F11)</f>
        <v>11597</v>
      </c>
    </row>
    <row r="12" spans="1:7" ht="16.5" customHeight="1" x14ac:dyDescent="0.25">
      <c r="A12" s="68" t="s">
        <v>182</v>
      </c>
      <c r="B12" s="75"/>
      <c r="C12" s="75"/>
      <c r="D12" s="75"/>
      <c r="E12" s="75"/>
      <c r="F12" s="75"/>
      <c r="G12" s="75"/>
    </row>
    <row r="13" spans="1:7" ht="16.5" customHeight="1" x14ac:dyDescent="0.25">
      <c r="A13" s="69" t="s">
        <v>178</v>
      </c>
      <c r="B13" s="73">
        <f>+B3-B8</f>
        <v>0</v>
      </c>
      <c r="C13" s="73">
        <f t="shared" ref="C13:F13" si="2">+C3-C8</f>
        <v>0</v>
      </c>
      <c r="D13" s="73">
        <f>D3-D8</f>
        <v>148</v>
      </c>
      <c r="E13" s="73">
        <f t="shared" si="2"/>
        <v>0</v>
      </c>
      <c r="F13" s="73">
        <f t="shared" si="2"/>
        <v>0</v>
      </c>
      <c r="G13" s="73">
        <f>SUM(B13:F13)</f>
        <v>148</v>
      </c>
    </row>
    <row r="14" spans="1:7" ht="16.5" customHeight="1" x14ac:dyDescent="0.25">
      <c r="A14" s="70" t="s">
        <v>179</v>
      </c>
      <c r="B14" s="73">
        <f>+B4-B9</f>
        <v>0</v>
      </c>
      <c r="C14" s="73">
        <f t="shared" ref="C14:F14" si="3">+C4-C9</f>
        <v>0</v>
      </c>
      <c r="D14" s="73">
        <f>D4-D9</f>
        <v>53</v>
      </c>
      <c r="E14" s="73">
        <f t="shared" si="3"/>
        <v>0</v>
      </c>
      <c r="F14" s="73">
        <f t="shared" si="3"/>
        <v>0</v>
      </c>
      <c r="G14" s="73">
        <f t="shared" ref="G14:G16" si="4">SUM(B14:F14)</f>
        <v>53</v>
      </c>
    </row>
    <row r="15" spans="1:7" ht="16.5" customHeight="1" x14ac:dyDescent="0.25">
      <c r="A15" s="70" t="s">
        <v>180</v>
      </c>
      <c r="B15" s="73">
        <f>+B5-B10</f>
        <v>0</v>
      </c>
      <c r="C15" s="73">
        <f t="shared" ref="C15:F15" si="5">+C5-C10</f>
        <v>0</v>
      </c>
      <c r="D15" s="73">
        <f t="shared" si="5"/>
        <v>0</v>
      </c>
      <c r="E15" s="73">
        <f t="shared" si="5"/>
        <v>0</v>
      </c>
      <c r="F15" s="73">
        <f t="shared" si="5"/>
        <v>0</v>
      </c>
      <c r="G15" s="73">
        <f t="shared" si="4"/>
        <v>0</v>
      </c>
    </row>
    <row r="16" spans="1:7" ht="16.5" customHeight="1" x14ac:dyDescent="0.25">
      <c r="A16" s="64" t="s">
        <v>181</v>
      </c>
      <c r="B16" s="74">
        <f t="shared" ref="B16:F16" si="6">B13+B14-B15</f>
        <v>0</v>
      </c>
      <c r="C16" s="74">
        <f t="shared" si="6"/>
        <v>0</v>
      </c>
      <c r="D16" s="74">
        <f>D13+D14-D15</f>
        <v>201</v>
      </c>
      <c r="E16" s="74">
        <f t="shared" si="6"/>
        <v>0</v>
      </c>
      <c r="F16" s="74">
        <f t="shared" si="6"/>
        <v>0</v>
      </c>
      <c r="G16" s="74">
        <f t="shared" si="4"/>
        <v>201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AB221-A42C-4B51-B940-154DE5A0B68C}">
  <dimension ref="A1:C7"/>
  <sheetViews>
    <sheetView workbookViewId="0">
      <selection activeCell="C4" sqref="C4"/>
    </sheetView>
  </sheetViews>
  <sheetFormatPr defaultColWidth="24.85546875" defaultRowHeight="21.75" customHeight="1" x14ac:dyDescent="0.25"/>
  <cols>
    <col min="1" max="1" width="32.42578125" customWidth="1"/>
  </cols>
  <sheetData>
    <row r="1" spans="1:3" ht="21.75" customHeight="1" x14ac:dyDescent="0.25">
      <c r="A1" s="77" t="s">
        <v>156</v>
      </c>
      <c r="B1" s="78">
        <v>43465</v>
      </c>
      <c r="C1" s="78">
        <v>43830</v>
      </c>
    </row>
    <row r="2" spans="1:3" ht="21.75" customHeight="1" x14ac:dyDescent="0.25">
      <c r="A2" s="79" t="s">
        <v>183</v>
      </c>
      <c r="B2" s="67">
        <v>0</v>
      </c>
      <c r="C2" s="67">
        <v>0</v>
      </c>
    </row>
    <row r="3" spans="1:3" ht="21.75" customHeight="1" x14ac:dyDescent="0.25">
      <c r="A3" s="79" t="s">
        <v>184</v>
      </c>
      <c r="B3" s="67">
        <v>0</v>
      </c>
      <c r="C3" s="67">
        <v>0</v>
      </c>
    </row>
    <row r="4" spans="1:3" ht="21.75" customHeight="1" x14ac:dyDescent="0.25">
      <c r="A4" s="79" t="s">
        <v>187</v>
      </c>
      <c r="B4" s="67">
        <f>'Mérleg-Eszköz'!C24</f>
        <v>561</v>
      </c>
      <c r="C4" s="67">
        <f>+'Mérleg-Eszköz'!E24</f>
        <v>481</v>
      </c>
    </row>
    <row r="5" spans="1:3" ht="21.75" customHeight="1" x14ac:dyDescent="0.25">
      <c r="A5" s="79" t="s">
        <v>185</v>
      </c>
      <c r="B5" s="67">
        <v>0</v>
      </c>
      <c r="C5" s="67">
        <v>0</v>
      </c>
    </row>
    <row r="6" spans="1:3" ht="21.75" customHeight="1" x14ac:dyDescent="0.25">
      <c r="A6" s="79" t="s">
        <v>186</v>
      </c>
      <c r="B6" s="67">
        <v>0</v>
      </c>
      <c r="C6" s="67">
        <v>0</v>
      </c>
    </row>
    <row r="7" spans="1:3" ht="21.75" customHeight="1" x14ac:dyDescent="0.25">
      <c r="A7" s="80" t="s">
        <v>177</v>
      </c>
      <c r="B7" s="66">
        <f>SUM(B2:B6)</f>
        <v>561</v>
      </c>
      <c r="C7" s="66">
        <f>+SUM(C2:C6)</f>
        <v>481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17D1-7EF5-4834-86A1-86250EA2378B}">
  <dimension ref="A1:E5"/>
  <sheetViews>
    <sheetView workbookViewId="0">
      <selection activeCell="D2" sqref="D2"/>
    </sheetView>
  </sheetViews>
  <sheetFormatPr defaultColWidth="13" defaultRowHeight="19.5" customHeight="1" x14ac:dyDescent="0.25"/>
  <cols>
    <col min="5" max="5" width="19.85546875" customWidth="1"/>
  </cols>
  <sheetData>
    <row r="1" spans="1:5" ht="36" customHeight="1" x14ac:dyDescent="0.25">
      <c r="A1" s="81" t="s">
        <v>156</v>
      </c>
      <c r="B1" s="82">
        <v>43465</v>
      </c>
      <c r="C1" s="82">
        <v>43830</v>
      </c>
      <c r="D1" s="83" t="s">
        <v>188</v>
      </c>
      <c r="E1" s="84" t="s">
        <v>192</v>
      </c>
    </row>
    <row r="2" spans="1:5" ht="19.5" customHeight="1" x14ac:dyDescent="0.25">
      <c r="A2" s="85" t="s">
        <v>189</v>
      </c>
      <c r="B2" s="71">
        <f>+'Mérleg-Eszköz'!C35</f>
        <v>600986</v>
      </c>
      <c r="C2" s="71">
        <f>+'Mérleg-Eszköz'!E35</f>
        <v>571303</v>
      </c>
      <c r="D2" s="71">
        <f>C2-B2</f>
        <v>-29683</v>
      </c>
      <c r="E2" s="86">
        <f>+C2/B2</f>
        <v>0.95060949839097753</v>
      </c>
    </row>
    <row r="3" spans="1:5" ht="19.5" customHeight="1" x14ac:dyDescent="0.25">
      <c r="A3" s="85" t="s">
        <v>190</v>
      </c>
      <c r="B3" s="71">
        <v>0</v>
      </c>
      <c r="C3" s="71">
        <v>0</v>
      </c>
      <c r="D3" s="71">
        <v>0</v>
      </c>
      <c r="E3" s="86">
        <v>0</v>
      </c>
    </row>
    <row r="4" spans="1:5" ht="19.5" customHeight="1" x14ac:dyDescent="0.25">
      <c r="A4" s="85" t="s">
        <v>191</v>
      </c>
      <c r="B4" s="71">
        <v>0</v>
      </c>
      <c r="C4" s="71">
        <v>0</v>
      </c>
      <c r="D4" s="71">
        <v>0</v>
      </c>
      <c r="E4" s="86">
        <v>0</v>
      </c>
    </row>
    <row r="5" spans="1:5" ht="19.5" customHeight="1" x14ac:dyDescent="0.25">
      <c r="A5" s="81" t="s">
        <v>177</v>
      </c>
      <c r="B5" s="72">
        <f>SUM(B2:B4)</f>
        <v>600986</v>
      </c>
      <c r="C5" s="72">
        <f>SUM(C2:C4)</f>
        <v>571303</v>
      </c>
      <c r="D5" s="72">
        <f>SUM(D2:D4)</f>
        <v>-29683</v>
      </c>
      <c r="E5" s="87">
        <f t="shared" ref="E5" si="0">C5/B5</f>
        <v>0.95060949839097753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F1C0-2C61-459B-A886-9CF37F70A51F}">
  <dimension ref="A1:C6"/>
  <sheetViews>
    <sheetView workbookViewId="0">
      <selection activeCell="B3" sqref="B3"/>
    </sheetView>
  </sheetViews>
  <sheetFormatPr defaultColWidth="36.7109375" defaultRowHeight="30.75" customHeight="1" x14ac:dyDescent="0.25"/>
  <sheetData>
    <row r="1" spans="1:3" ht="30.75" customHeight="1" thickBot="1" x14ac:dyDescent="0.3">
      <c r="A1" s="88" t="s">
        <v>156</v>
      </c>
      <c r="B1" s="89">
        <v>43465</v>
      </c>
      <c r="C1" s="89">
        <v>43830</v>
      </c>
    </row>
    <row r="2" spans="1:3" ht="30.75" customHeight="1" thickBot="1" x14ac:dyDescent="0.3">
      <c r="A2" s="90" t="s">
        <v>193</v>
      </c>
      <c r="B2" s="91">
        <v>0</v>
      </c>
      <c r="C2" s="91">
        <v>0</v>
      </c>
    </row>
    <row r="3" spans="1:3" ht="30.75" customHeight="1" thickBot="1" x14ac:dyDescent="0.3">
      <c r="A3" s="90" t="s">
        <v>194</v>
      </c>
      <c r="B3" s="92">
        <f>+'Mérleg-Eszköz'!C42</f>
        <v>7231</v>
      </c>
      <c r="C3" s="92">
        <f>+'Mérleg-Eszköz'!E42</f>
        <v>6497</v>
      </c>
    </row>
    <row r="4" spans="1:3" ht="30.75" customHeight="1" thickBot="1" x14ac:dyDescent="0.3">
      <c r="A4" s="90" t="s">
        <v>195</v>
      </c>
      <c r="B4" s="91">
        <v>0</v>
      </c>
      <c r="C4" s="91">
        <v>0</v>
      </c>
    </row>
    <row r="5" spans="1:3" ht="30.75" customHeight="1" thickBot="1" x14ac:dyDescent="0.3">
      <c r="A5" s="90" t="s">
        <v>196</v>
      </c>
      <c r="B5" s="91">
        <v>0</v>
      </c>
      <c r="C5" s="91">
        <v>0</v>
      </c>
    </row>
    <row r="6" spans="1:3" ht="30.75" customHeight="1" thickBot="1" x14ac:dyDescent="0.3">
      <c r="A6" s="93" t="s">
        <v>177</v>
      </c>
      <c r="B6" s="94">
        <f>+SUM(B2:B5)</f>
        <v>7231</v>
      </c>
      <c r="C6" s="94">
        <f>+SUM(C2:C5)</f>
        <v>6497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45578-4B2C-49EE-A867-6FFF889154E5}">
  <dimension ref="A1:E6"/>
  <sheetViews>
    <sheetView workbookViewId="0">
      <selection activeCell="B2" sqref="B2"/>
    </sheetView>
  </sheetViews>
  <sheetFormatPr defaultColWidth="15.28515625" defaultRowHeight="21" customHeight="1" x14ac:dyDescent="0.25"/>
  <cols>
    <col min="1" max="1" width="29.7109375" customWidth="1"/>
    <col min="3" max="3" width="16.5703125" bestFit="1" customWidth="1"/>
    <col min="5" max="5" width="16.5703125" bestFit="1" customWidth="1"/>
  </cols>
  <sheetData>
    <row r="1" spans="1:5" ht="21" customHeight="1" x14ac:dyDescent="0.25">
      <c r="A1" s="95" t="s">
        <v>156</v>
      </c>
      <c r="B1" s="96">
        <v>43465</v>
      </c>
      <c r="C1" s="97" t="s">
        <v>197</v>
      </c>
      <c r="D1" s="96">
        <v>43830</v>
      </c>
      <c r="E1" s="97" t="s">
        <v>197</v>
      </c>
    </row>
    <row r="2" spans="1:5" ht="21" customHeight="1" x14ac:dyDescent="0.25">
      <c r="A2" s="98" t="s">
        <v>164</v>
      </c>
      <c r="B2" s="67">
        <f>+'Mérleg-Forrás'!C8+1</f>
        <v>613866</v>
      </c>
      <c r="C2" s="99">
        <f>B2/$B$6</f>
        <v>0.99673959283879499</v>
      </c>
      <c r="D2" s="67">
        <f>+'Mérleg-Forrás'!E8</f>
        <v>580685</v>
      </c>
      <c r="E2" s="99">
        <f>D2/$D$6</f>
        <v>0.99446837296524326</v>
      </c>
    </row>
    <row r="3" spans="1:5" ht="21" customHeight="1" x14ac:dyDescent="0.25">
      <c r="A3" s="98" t="s">
        <v>198</v>
      </c>
      <c r="B3" s="67">
        <f>+'Mérleg-Forrás'!C13</f>
        <v>0</v>
      </c>
      <c r="C3" s="99">
        <f t="shared" ref="C3:C5" si="0">B3/$B$6</f>
        <v>0</v>
      </c>
      <c r="D3" s="67">
        <f>+'Mérleg-Forrás'!E13</f>
        <v>0</v>
      </c>
      <c r="E3" s="99">
        <f t="shared" ref="E3:E5" si="1">D3/$D$6</f>
        <v>0</v>
      </c>
    </row>
    <row r="4" spans="1:5" ht="21" customHeight="1" x14ac:dyDescent="0.25">
      <c r="A4" s="98" t="s">
        <v>166</v>
      </c>
      <c r="B4" s="67">
        <f>+'Mérleg-Forrás'!C14</f>
        <v>791</v>
      </c>
      <c r="C4" s="99">
        <f t="shared" si="0"/>
        <v>1.2843536177854561E-3</v>
      </c>
      <c r="D4" s="67">
        <f>+'Mérleg-Forrás'!E14</f>
        <v>1955</v>
      </c>
      <c r="E4" s="99">
        <f t="shared" si="1"/>
        <v>3.3480900473527825E-3</v>
      </c>
    </row>
    <row r="5" spans="1:5" ht="21" customHeight="1" x14ac:dyDescent="0.25">
      <c r="A5" s="100" t="s">
        <v>168</v>
      </c>
      <c r="B5" s="67">
        <f>+'Mérleg-Forrás'!C21</f>
        <v>1217</v>
      </c>
      <c r="C5" s="99">
        <f t="shared" si="0"/>
        <v>1.9760535434195955E-3</v>
      </c>
      <c r="D5" s="67">
        <f>+'Mérleg-Forrás'!E21</f>
        <v>1275</v>
      </c>
      <c r="E5" s="99">
        <f t="shared" si="1"/>
        <v>2.1835369874039887E-3</v>
      </c>
    </row>
    <row r="6" spans="1:5" ht="21" customHeight="1" x14ac:dyDescent="0.25">
      <c r="A6" s="77" t="s">
        <v>199</v>
      </c>
      <c r="B6" s="66">
        <f>SUM(B2:B5)</f>
        <v>615874</v>
      </c>
      <c r="C6" s="101">
        <f>SUM(C2:C5)</f>
        <v>1</v>
      </c>
      <c r="D6" s="66">
        <f>SUM(D2:D5)</f>
        <v>583915</v>
      </c>
      <c r="E6" s="101">
        <f>SUM(E2:E5)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Eredménykimutatás</vt:lpstr>
      <vt:lpstr>Mérleg-Forrás</vt:lpstr>
      <vt:lpstr>Mérleg-Eszköz</vt:lpstr>
      <vt:lpstr>Eszköz Forrás megoszlás 3.1</vt:lpstr>
      <vt:lpstr>Tárgyieszköz tábla 3.2.2</vt:lpstr>
      <vt:lpstr>Követelés alakulások 3.3.1</vt:lpstr>
      <vt:lpstr>Értékpapír változás 3.3.2</vt:lpstr>
      <vt:lpstr>Aktív id. vált. 3.4</vt:lpstr>
      <vt:lpstr>Forrás megoszlás 4</vt:lpstr>
      <vt:lpstr>Saját tőke megoszlása 4.1</vt:lpstr>
      <vt:lpstr>Rövid köt. vált. 4.2</vt:lpstr>
      <vt:lpstr>Passzív időbeli 4.3</vt:lpstr>
      <vt:lpstr>Bevétel alakulása 5.1</vt:lpstr>
      <vt:lpstr>Ráfordítás alakulása 5.2</vt:lpstr>
      <vt:lpstr>Cashflow 6</vt:lpstr>
      <vt:lpstr>Működési költ. 5.3</vt:lpstr>
      <vt:lpstr>Új Cashflow</vt:lpstr>
      <vt:lpstr>Költségterv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Andi</cp:lastModifiedBy>
  <cp:lastPrinted>2019-03-27T08:52:14Z</cp:lastPrinted>
  <dcterms:created xsi:type="dcterms:W3CDTF">2019-03-23T13:24:23Z</dcterms:created>
  <dcterms:modified xsi:type="dcterms:W3CDTF">2020-05-27T15:38:44Z</dcterms:modified>
</cp:coreProperties>
</file>